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I:\Mi unidad\10.- CURSOS PLATAFORMA\4.- CURSO INTERPRETACIÓN  ISO 9001\4.- DOCUMENTACION ANEXA\"/>
    </mc:Choice>
  </mc:AlternateContent>
  <xr:revisionPtr revIDLastSave="0" documentId="13_ncr:1_{7251FC3E-5700-4820-8F23-21DCAC673225}" xr6:coauthVersionLast="47" xr6:coauthVersionMax="47" xr10:uidLastSave="{00000000-0000-0000-0000-000000000000}"/>
  <bookViews>
    <workbookView xWindow="-120" yWindow="-120" windowWidth="20730" windowHeight="11160" tabRatio="893" activeTab="2" xr2:uid="{00000000-000D-0000-FFFF-FFFF00000000}"/>
  </bookViews>
  <sheets>
    <sheet name="Partes" sheetId="9" r:id="rId1"/>
    <sheet name="Cuestiones" sheetId="1" r:id="rId2"/>
    <sheet name="Riesgos registro" sheetId="4" r:id="rId3"/>
    <sheet name="Opor registro" sheetId="3" r:id="rId4"/>
    <sheet name="Listas" sheetId="8" r:id="rId5"/>
    <sheet name="Hoja1" sheetId="10" r:id="rId6"/>
  </sheets>
  <externalReferences>
    <externalReference r:id="rId7"/>
  </externalReferences>
  <definedNames>
    <definedName name="_xlnm._FilterDatabase" localSheetId="1" hidden="1">Cuestiones!$A$7:$H$73</definedName>
    <definedName name="_xlnm._FilterDatabase" localSheetId="2" hidden="1">'Riesgos registro'!$A$6:$P$89</definedName>
    <definedName name="_xlnm.Print_Area" localSheetId="1">Cuestiones!$A$1:$H$22</definedName>
    <definedName name="_xlnm.Print_Area" localSheetId="2">'Riesgos registro'!$A$1:$P$15</definedName>
    <definedName name="Bias">OFFSET(Listas!$H$2,0,0,COUNTA(Listas!$H:$H)-1,1)</definedName>
    <definedName name="correction">Listas!$O$2:$O$6</definedName>
    <definedName name="cost">Listas!$Q$2:$Q$6</definedName>
    <definedName name="Likelihood">Listas!$K$2:$K$6</definedName>
    <definedName name="Occurrences">Listas!$L$2:$L$6</definedName>
    <definedName name="opprep">Listas!$R$2:$R$6</definedName>
    <definedName name="Party">OFFSET(Partes!#REF!,0,0,COUNTA(Partes!$A:$A)-1,1)</definedName>
    <definedName name="Potential">Listas!$M$2:$M$6</definedName>
    <definedName name="Priority">OFFSET(Listas!$F$2,0,0,COUNTA(Listas!$F:$F)-1,1)</definedName>
    <definedName name="Process">OFFSET(Listas!$I$2,0,0,COUNTA(Listas!$I:$I)-1,1)</definedName>
    <definedName name="riskrep">Listas!$P$2:$P$6</definedName>
    <definedName name="score">Listas!#REF!</definedName>
    <definedName name="si">'[1]Listas - AMFE'!$K$2:$K$6</definedName>
    <definedName name="Success">Listas!$T$2:$T$6</definedName>
    <definedName name="Treatment">OFFSET(Listas!$G$2,0,0,COUNTA(Listas!$G:$G)-1,1)</definedName>
    <definedName name="Type">OFFSET(Listas!$E$2,0,0,COUNTA(Listas!$E:$E)-1,1)</definedName>
    <definedName name="Violation">Listas!$N$2:$N$6</definedName>
    <definedName name="yo">'[1]Listas - AMFE'!$L$2:$L$6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4" l="1"/>
  <c r="F14" i="4"/>
  <c r="N14" i="4" s="1"/>
  <c r="A9" i="4" l="1"/>
  <c r="A10" i="4" s="1"/>
  <c r="A11" i="4" s="1"/>
  <c r="A12" i="4" s="1"/>
  <c r="A13" i="4" s="1"/>
  <c r="A14" i="4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F9" i="4" l="1"/>
  <c r="F10" i="4"/>
  <c r="F11" i="4"/>
  <c r="F12" i="4"/>
  <c r="F13" i="4"/>
  <c r="M10" i="4"/>
  <c r="M11" i="4"/>
  <c r="M12" i="4"/>
  <c r="N12" i="4" l="1"/>
  <c r="N11" i="4"/>
  <c r="N10" i="4"/>
  <c r="C11" i="8" l="1"/>
  <c r="C10" i="8"/>
  <c r="V18" i="8" l="1"/>
  <c r="A9" i="3" l="1"/>
  <c r="A10" i="3" s="1"/>
  <c r="A11" i="3" s="1"/>
  <c r="A12" i="3" s="1"/>
  <c r="A13" i="3" s="1"/>
  <c r="A14" i="3" s="1"/>
  <c r="A15" i="3" s="1"/>
  <c r="V24" i="8" l="1"/>
  <c r="C21" i="8"/>
  <c r="A13" i="8"/>
  <c r="C13" i="8" s="1"/>
  <c r="A14" i="8"/>
  <c r="C14" i="8" s="1"/>
  <c r="A15" i="8"/>
  <c r="C15" i="8" s="1"/>
  <c r="A16" i="8"/>
  <c r="C16" i="8" s="1"/>
  <c r="A17" i="8"/>
  <c r="C17" i="8" s="1"/>
  <c r="C12" i="8"/>
  <c r="N26" i="4"/>
  <c r="M9" i="3"/>
  <c r="M10" i="3"/>
  <c r="M11" i="3"/>
  <c r="M12" i="3"/>
  <c r="M13" i="3"/>
  <c r="M14" i="3"/>
  <c r="M15" i="3"/>
  <c r="F9" i="3"/>
  <c r="F10" i="3"/>
  <c r="F11" i="3"/>
  <c r="F12" i="3"/>
  <c r="F13" i="3"/>
  <c r="F14" i="3"/>
  <c r="F15" i="3"/>
  <c r="M8" i="3"/>
  <c r="F8" i="3"/>
  <c r="F24" i="4"/>
  <c r="M24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F15" i="4"/>
  <c r="F16" i="4"/>
  <c r="F17" i="4"/>
  <c r="F18" i="4"/>
  <c r="F19" i="4"/>
  <c r="F20" i="4"/>
  <c r="F21" i="4"/>
  <c r="F22" i="4"/>
  <c r="F23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M9" i="4"/>
  <c r="M13" i="4"/>
  <c r="M15" i="4"/>
  <c r="M16" i="4"/>
  <c r="M17" i="4"/>
  <c r="M18" i="4"/>
  <c r="M19" i="4"/>
  <c r="M20" i="4"/>
  <c r="M21" i="4"/>
  <c r="M22" i="4"/>
  <c r="M23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F8" i="4"/>
  <c r="M8" i="4"/>
  <c r="N31" i="4" l="1"/>
  <c r="N30" i="4"/>
  <c r="N29" i="4"/>
  <c r="N28" i="4"/>
  <c r="N27" i="4"/>
  <c r="N16" i="4"/>
  <c r="N9" i="4"/>
  <c r="N18" i="4"/>
  <c r="N17" i="4"/>
  <c r="N15" i="4"/>
  <c r="N13" i="4"/>
  <c r="N25" i="4"/>
  <c r="N24" i="4"/>
  <c r="N23" i="4"/>
  <c r="N22" i="4"/>
  <c r="N21" i="4"/>
  <c r="N20" i="4"/>
  <c r="N19" i="4"/>
  <c r="N11" i="3" l="1"/>
  <c r="N13" i="3"/>
  <c r="N15" i="3"/>
  <c r="O6" i="3"/>
  <c r="N10" i="3" l="1"/>
  <c r="N9" i="3"/>
  <c r="N14" i="3"/>
  <c r="N12" i="3"/>
  <c r="O7" i="4"/>
  <c r="N8" i="4" l="1"/>
  <c r="C24" i="8" l="1"/>
  <c r="C22" i="8"/>
  <c r="N8" i="3"/>
  <c r="C23" i="8" l="1"/>
</calcChain>
</file>

<file path=xl/sharedStrings.xml><?xml version="1.0" encoding="utf-8"?>
<sst xmlns="http://schemas.openxmlformats.org/spreadsheetml/2006/main" count="352" uniqueCount="158">
  <si>
    <t>Int / Ext</t>
  </si>
  <si>
    <t>Neutral</t>
  </si>
  <si>
    <t>Potential Cost of Implementation</t>
  </si>
  <si>
    <t>&gt; $500,000</t>
  </si>
  <si>
    <t>&lt; $100,000</t>
  </si>
  <si>
    <t>$ 0</t>
  </si>
  <si>
    <t>&gt; $100,000</t>
  </si>
  <si>
    <t>&lt; $10,000</t>
  </si>
  <si>
    <t>Parte Interesada</t>
  </si>
  <si>
    <t>Razón para su inclusión</t>
  </si>
  <si>
    <t>Externo</t>
  </si>
  <si>
    <t>Interno</t>
  </si>
  <si>
    <t>Tipo</t>
  </si>
  <si>
    <t>Organismo de certificación</t>
  </si>
  <si>
    <t>Organismo de regulación</t>
  </si>
  <si>
    <t>Proveedores</t>
  </si>
  <si>
    <t>No</t>
  </si>
  <si>
    <t>Cuestiones de interes</t>
  </si>
  <si>
    <t>Clasificación</t>
  </si>
  <si>
    <t>Procesos afectados</t>
  </si>
  <si>
    <t>Prioridad</t>
  </si>
  <si>
    <t>Método de tratamiento</t>
  </si>
  <si>
    <t>Registro de referencias / Notas</t>
  </si>
  <si>
    <t>No
#</t>
  </si>
  <si>
    <t>Riesgo</t>
  </si>
  <si>
    <t>Probabilidad (de que ocurra el riesgo)</t>
  </si>
  <si>
    <t>Probabilidad</t>
  </si>
  <si>
    <t>Ocurrencias previas</t>
  </si>
  <si>
    <t>Oportunidad</t>
  </si>
  <si>
    <t>Mezcla</t>
  </si>
  <si>
    <t>Procesos</t>
  </si>
  <si>
    <t>Todos los procesos</t>
  </si>
  <si>
    <t>Emergencia</t>
  </si>
  <si>
    <t>Alta</t>
  </si>
  <si>
    <t>Media</t>
  </si>
  <si>
    <t>Baja</t>
  </si>
  <si>
    <t>Tratamiento</t>
  </si>
  <si>
    <t>No puede ocurrir / no aplicable</t>
  </si>
  <si>
    <t>Poco probable que ocurra</t>
  </si>
  <si>
    <t>Probable que ocurra</t>
  </si>
  <si>
    <t>Algo probable que ocurra</t>
  </si>
  <si>
    <t>Es muy probable que ocurra</t>
  </si>
  <si>
    <t>Ocurrencias</t>
  </si>
  <si>
    <t>Nunca se ha producido.</t>
  </si>
  <si>
    <t>No se ha producido en los últimos 10 años.</t>
  </si>
  <si>
    <t>Se ha producido en los últimos 10 años.</t>
  </si>
  <si>
    <t>Se ha producido en los últimos 5 años.</t>
  </si>
  <si>
    <t>Se ha producido en el último año.</t>
  </si>
  <si>
    <t>Potencial</t>
  </si>
  <si>
    <t>No hay / No Aplica</t>
  </si>
  <si>
    <t>Menor</t>
  </si>
  <si>
    <t>Moderada</t>
  </si>
  <si>
    <t>Moderado</t>
  </si>
  <si>
    <t>Alto</t>
  </si>
  <si>
    <t>Muy alto</t>
  </si>
  <si>
    <t>Violación</t>
  </si>
  <si>
    <t>Posible</t>
  </si>
  <si>
    <t>Definida</t>
  </si>
  <si>
    <t>Riesgo legal</t>
  </si>
  <si>
    <t>Minima</t>
  </si>
  <si>
    <t>Severa</t>
  </si>
  <si>
    <t>Muy severa</t>
  </si>
  <si>
    <t>$0 ó N/A</t>
  </si>
  <si>
    <t>Costo de correción</t>
  </si>
  <si>
    <t>No impacta / NA</t>
  </si>
  <si>
    <t>Impacto minimo</t>
  </si>
  <si>
    <t>Impacto moderado</t>
  </si>
  <si>
    <t>Buen impacto</t>
  </si>
  <si>
    <t>Gran impacto</t>
  </si>
  <si>
    <t>Reputación R</t>
  </si>
  <si>
    <t>Reputación O</t>
  </si>
  <si>
    <t>Score</t>
  </si>
  <si>
    <t>Oportunidad fallida</t>
  </si>
  <si>
    <t>Oportunidad abandonada</t>
  </si>
  <si>
    <t>Se trataron algunas expectativas</t>
  </si>
  <si>
    <t>Se trataron todas las expectativas</t>
  </si>
  <si>
    <t>Se excedieron las expectativas</t>
  </si>
  <si>
    <t>Éxito</t>
  </si>
  <si>
    <t>Costo Oportunidad</t>
  </si>
  <si>
    <t>LIMITE DE RIESGO:</t>
  </si>
  <si>
    <t>CONSIDERACIÓN LÍMITE DE RIESGO</t>
  </si>
  <si>
    <t>LÍMITE DE OPORTUNIDAD:</t>
  </si>
  <si>
    <t>Calificación de la Prob.</t>
  </si>
  <si>
    <t>Potencial perdida de contratos</t>
  </si>
  <si>
    <t>Potenciales riesgos a la salud humana</t>
  </si>
  <si>
    <t>Incapacidad para cumplir con términos de contratos / Requisitos</t>
  </si>
  <si>
    <t>Potencial violación de regulaciones</t>
  </si>
  <si>
    <t>Impacto en la reputación de la organización</t>
  </si>
  <si>
    <t>Costo Est. De corrección</t>
  </si>
  <si>
    <t>Calificación de la Consecuencia</t>
  </si>
  <si>
    <t>Plan de Mitigación</t>
  </si>
  <si>
    <t>Factor de riesgo despúes de Mitigar</t>
  </si>
  <si>
    <t>(Requerido para los factores de riesgo &gt;=</t>
  </si>
  <si>
    <t xml:space="preserve">, 
sugerido para factores de riesgo entre </t>
  </si>
  <si>
    <t>Plan de persecución de oportunidades 
(sugerida para factor de oportunidades &gt;=</t>
  </si>
  <si>
    <t>) 
Puede referenciar a documentos de planificación externa</t>
  </si>
  <si>
    <t>Tendencias Oportunidades</t>
  </si>
  <si>
    <t>Tendencias Riesgos</t>
  </si>
  <si>
    <t>Número de iniciativas de mejora abiertas</t>
  </si>
  <si>
    <t>Número de iniciativas de mejora cerradas</t>
  </si>
  <si>
    <t>Total de iniciativas de mejora hasta la fecha</t>
  </si>
  <si>
    <t>Riesgos totales procesados</t>
  </si>
  <si>
    <t>Riesgos totales que requieren acción</t>
  </si>
  <si>
    <t>Riesgos totales que sugieren acción</t>
  </si>
  <si>
    <t>Total de los riesgos aceptados sin acción</t>
  </si>
  <si>
    <t>Consecuencias (si el riesgo sucede)</t>
  </si>
  <si>
    <t>Proceso</t>
  </si>
  <si>
    <t>Oportunidades</t>
  </si>
  <si>
    <t>Probabilidad (de lograr la oportunidad)</t>
  </si>
  <si>
    <t>Calificación Prob.</t>
  </si>
  <si>
    <t>Potencial para nuevos negocios</t>
  </si>
  <si>
    <t>Potencial para expandir los negocios actuales</t>
  </si>
  <si>
    <t>Potencial para mejorar los cumplimientos legales</t>
  </si>
  <si>
    <t>Potencial para mejorar los procesos internos del SGC</t>
  </si>
  <si>
    <t>Mejora de la reputación de la organización</t>
  </si>
  <si>
    <t>Beneficios (si la oportunidad es tomada)</t>
  </si>
  <si>
    <t>Calificación de los Beneficios</t>
  </si>
  <si>
    <t>Estado</t>
  </si>
  <si>
    <t>¿Tubieron éxito las acciones tomadas?</t>
  </si>
  <si>
    <t>Alta dirección - Socios</t>
  </si>
  <si>
    <t xml:space="preserve">Comunidad local </t>
  </si>
  <si>
    <t>LISTADO PARTES INTERESADAS</t>
  </si>
  <si>
    <t>Proceso que involucra</t>
  </si>
  <si>
    <t xml:space="preserve">Otros </t>
  </si>
  <si>
    <t>Clientes</t>
  </si>
  <si>
    <t xml:space="preserve">Empleados </t>
  </si>
  <si>
    <t>Líderes de procesos</t>
  </si>
  <si>
    <t>Competencia</t>
  </si>
  <si>
    <t>Proceso 1 (Liderazgo y Planificación Sistema Gestión )</t>
  </si>
  <si>
    <t>Proceso 2 (Contexto organización - Gestión de Riesgos y oportunidades)</t>
  </si>
  <si>
    <t>Proceso 3 (Recursos e Infraestructura)</t>
  </si>
  <si>
    <t>Proceso 4 (Auditorías Internas)</t>
  </si>
  <si>
    <t>Proceso 5 (Evaluación Satisfacción De Los Clientes)</t>
  </si>
  <si>
    <t>Proceso 6 (Control de Calidad)</t>
  </si>
  <si>
    <t>Proceso 7 (Compras y Proveedores externos)</t>
  </si>
  <si>
    <t>Proceso 9 (Administración y finanzas - Contabilidad)</t>
  </si>
  <si>
    <t>Proceso 10 (Tratamiento Productos No Conformes)</t>
  </si>
  <si>
    <t>Proceso 11 (Acción correctiva y Mejora continua)</t>
  </si>
  <si>
    <t>Proceso 12 (Control de la documentacion o Informacion)</t>
  </si>
  <si>
    <t>Proceso 13 (Reunión Grupo de Calidad)</t>
  </si>
  <si>
    <t>ABIERTA</t>
  </si>
  <si>
    <t xml:space="preserve">MATRIZ DE RIESGOS Y OPORTUNIDADES </t>
  </si>
  <si>
    <t>Factor de oportunidad
(Prob x Ben)</t>
  </si>
  <si>
    <t>Revisión: .00</t>
  </si>
  <si>
    <t>alta</t>
  </si>
  <si>
    <t>Falta de sector para almacenamiento de los productos</t>
  </si>
  <si>
    <t xml:space="preserve">Proceso 8 Operaciones </t>
  </si>
  <si>
    <t>Cumplido</t>
  </si>
  <si>
    <t xml:space="preserve">Cuestiones interna y externas de la organización para determinar Contexto </t>
  </si>
  <si>
    <r>
      <t xml:space="preserve">Factor de riesgo
</t>
    </r>
    <r>
      <rPr>
        <b/>
        <sz val="14"/>
        <rFont val="Arial Narrow"/>
        <family val="2"/>
      </rPr>
      <t>(Prob x Cons)</t>
    </r>
  </si>
  <si>
    <t>Código: R-XX-XX</t>
  </si>
  <si>
    <t>Fecha: XX/XX/XXXX</t>
  </si>
  <si>
    <t>LOGO</t>
  </si>
  <si>
    <t>R-XX-XX</t>
  </si>
  <si>
    <t>VERSION: 00</t>
  </si>
  <si>
    <t>FECHA: XX/XX/XX</t>
  </si>
  <si>
    <t xml:space="preserve">DETERMINACION DE RIESGOS </t>
  </si>
  <si>
    <t xml:space="preserve">EVALUACION DE OPORTUNIDADES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</si>
</sst>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A10B0A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b/>
      <sz val="18"/>
      <name val="Arial"/>
      <family val="2"/>
    </font>
    <font>
      <b/>
      <sz val="16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A10B0A"/>
      <name val="Calibri"/>
      <family val="2"/>
      <scheme val="minor"/>
    </font>
    <font>
      <sz val="16"/>
      <color theme="1"/>
      <name val="Arial"/>
      <family val="2"/>
    </font>
    <font>
      <sz val="16"/>
      <name val="Calibri"/>
      <family val="2"/>
      <scheme val="minor"/>
    </font>
    <font>
      <sz val="16"/>
      <name val="Arial"/>
      <family val="2"/>
    </font>
    <font>
      <b/>
      <sz val="16"/>
      <color indexed="8"/>
      <name val="Arial"/>
      <family val="2"/>
    </font>
    <font>
      <b/>
      <sz val="16"/>
      <color theme="1"/>
      <name val="Arial"/>
      <family val="2"/>
    </font>
    <font>
      <b/>
      <sz val="16"/>
      <name val="Calibri"/>
      <family val="2"/>
      <scheme val="minor"/>
    </font>
    <font>
      <sz val="16"/>
      <color rgb="FFC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Arial"/>
      <family val="2"/>
    </font>
    <font>
      <b/>
      <sz val="14"/>
      <name val="Arial Narrow"/>
      <family val="2"/>
    </font>
    <font>
      <sz val="14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163">
    <xf numFmtId="0" fontId="0" fillId="0" borderId="0" xfId="0"/>
    <xf numFmtId="0" fontId="0" fillId="0" borderId="0" xfId="0" applyProtection="1"/>
    <xf numFmtId="0" fontId="1" fillId="0" borderId="0" xfId="0" applyFont="1" applyAlignment="1" applyProtection="1">
      <alignment horizontal="center" vertical="center" wrapText="1"/>
    </xf>
    <xf numFmtId="0" fontId="4" fillId="4" borderId="0" xfId="0" applyFont="1" applyFill="1" applyAlignment="1" applyProtection="1">
      <alignment horizontal="center" vertical="center"/>
    </xf>
    <xf numFmtId="164" fontId="4" fillId="5" borderId="0" xfId="0" applyNumberFormat="1" applyFont="1" applyFill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</xf>
    <xf numFmtId="0" fontId="0" fillId="0" borderId="1" xfId="0" applyBorder="1" applyProtection="1"/>
    <xf numFmtId="0" fontId="0" fillId="3" borderId="1" xfId="0" applyFill="1" applyBorder="1" applyProtection="1"/>
    <xf numFmtId="0" fontId="0" fillId="3" borderId="0" xfId="0" applyFill="1" applyProtection="1"/>
    <xf numFmtId="0" fontId="5" fillId="0" borderId="0" xfId="0" applyFont="1" applyProtection="1"/>
    <xf numFmtId="0" fontId="5" fillId="0" borderId="0" xfId="0" applyFont="1" applyAlignment="1" applyProtection="1">
      <alignment wrapText="1"/>
    </xf>
    <xf numFmtId="0" fontId="6" fillId="0" borderId="1" xfId="0" applyFont="1" applyBorder="1" applyProtection="1"/>
    <xf numFmtId="0" fontId="6" fillId="0" borderId="0" xfId="0" applyFont="1" applyProtection="1"/>
    <xf numFmtId="0" fontId="6" fillId="3" borderId="1" xfId="0" applyFont="1" applyFill="1" applyBorder="1" applyProtection="1"/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vertical="center"/>
    </xf>
    <xf numFmtId="0" fontId="1" fillId="6" borderId="1" xfId="0" applyFont="1" applyFill="1" applyBorder="1" applyAlignment="1" applyProtection="1">
      <alignment horizontal="center" vertical="center"/>
    </xf>
    <xf numFmtId="0" fontId="1" fillId="4" borderId="0" xfId="0" applyFont="1" applyFill="1" applyAlignment="1" applyProtection="1">
      <alignment horizontal="center" vertical="center"/>
    </xf>
    <xf numFmtId="0" fontId="8" fillId="0" borderId="0" xfId="0" applyFont="1" applyProtection="1"/>
    <xf numFmtId="0" fontId="9" fillId="0" borderId="0" xfId="0" applyFont="1" applyAlignment="1" applyProtection="1">
      <alignment horizontal="center" vertical="center" wrapText="1"/>
    </xf>
    <xf numFmtId="0" fontId="10" fillId="3" borderId="7" xfId="0" applyFont="1" applyFill="1" applyBorder="1" applyAlignment="1" applyProtection="1">
      <alignment vertical="center" wrapText="1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0" fillId="0" borderId="1" xfId="0" applyBorder="1" applyProtection="1">
      <protection locked="0"/>
    </xf>
    <xf numFmtId="0" fontId="10" fillId="3" borderId="7" xfId="0" applyFont="1" applyFill="1" applyBorder="1" applyAlignment="1" applyProtection="1">
      <alignment horizontal="center" vertical="center" wrapText="1"/>
    </xf>
    <xf numFmtId="0" fontId="11" fillId="0" borderId="0" xfId="0" applyFont="1" applyProtection="1"/>
    <xf numFmtId="0" fontId="12" fillId="0" borderId="0" xfId="0" applyFont="1" applyProtection="1"/>
    <xf numFmtId="0" fontId="11" fillId="0" borderId="0" xfId="0" applyFont="1" applyAlignment="1" applyProtection="1">
      <alignment horizontal="left"/>
    </xf>
    <xf numFmtId="0" fontId="1" fillId="10" borderId="1" xfId="0" applyFont="1" applyFill="1" applyBorder="1" applyAlignment="1" applyProtection="1">
      <alignment horizontal="center" vertical="center"/>
    </xf>
    <xf numFmtId="0" fontId="6" fillId="10" borderId="1" xfId="0" applyFont="1" applyFill="1" applyBorder="1" applyAlignment="1" applyProtection="1">
      <alignment horizontal="left" vertical="center"/>
    </xf>
    <xf numFmtId="0" fontId="13" fillId="0" borderId="15" xfId="0" applyFont="1" applyBorder="1" applyAlignment="1" applyProtection="1">
      <alignment vertical="center"/>
    </xf>
    <xf numFmtId="0" fontId="13" fillId="0" borderId="16" xfId="0" applyFont="1" applyBorder="1" applyAlignment="1" applyProtection="1">
      <alignment vertical="center"/>
    </xf>
    <xf numFmtId="0" fontId="13" fillId="0" borderId="17" xfId="0" applyFont="1" applyBorder="1" applyAlignment="1" applyProtection="1">
      <alignment vertical="center"/>
    </xf>
    <xf numFmtId="0" fontId="13" fillId="0" borderId="18" xfId="0" applyFont="1" applyBorder="1" applyAlignment="1" applyProtection="1">
      <alignment vertical="center"/>
    </xf>
    <xf numFmtId="0" fontId="13" fillId="0" borderId="19" xfId="0" applyFont="1" applyBorder="1" applyAlignment="1" applyProtection="1">
      <alignment vertical="center"/>
    </xf>
    <xf numFmtId="0" fontId="0" fillId="0" borderId="14" xfId="0" applyBorder="1" applyProtection="1"/>
    <xf numFmtId="0" fontId="0" fillId="3" borderId="23" xfId="0" applyFont="1" applyFill="1" applyBorder="1" applyAlignment="1" applyProtection="1">
      <alignment horizontal="left" vertical="center"/>
      <protection locked="0"/>
    </xf>
    <xf numFmtId="0" fontId="1" fillId="7" borderId="13" xfId="0" applyFont="1" applyFill="1" applyBorder="1" applyAlignment="1" applyProtection="1">
      <alignment horizontal="center" vertical="center" wrapText="1"/>
    </xf>
    <xf numFmtId="0" fontId="12" fillId="3" borderId="13" xfId="0" applyFont="1" applyFill="1" applyBorder="1" applyAlignment="1" applyProtection="1">
      <alignment horizontal="left" vertical="center"/>
      <protection locked="0"/>
    </xf>
    <xf numFmtId="0" fontId="0" fillId="3" borderId="13" xfId="0" applyFont="1" applyFill="1" applyBorder="1" applyAlignment="1" applyProtection="1">
      <alignment horizontal="left" vertical="center"/>
      <protection locked="0"/>
    </xf>
    <xf numFmtId="0" fontId="0" fillId="10" borderId="13" xfId="0" applyFont="1" applyFill="1" applyBorder="1" applyAlignment="1" applyProtection="1">
      <alignment horizontal="left" vertical="center"/>
      <protection locked="0"/>
    </xf>
    <xf numFmtId="0" fontId="0" fillId="3" borderId="0" xfId="0" applyFont="1" applyFill="1" applyBorder="1" applyAlignment="1" applyProtection="1">
      <alignment vertical="center"/>
      <protection locked="0"/>
    </xf>
    <xf numFmtId="0" fontId="0" fillId="3" borderId="25" xfId="0" applyFont="1" applyFill="1" applyBorder="1" applyAlignment="1" applyProtection="1">
      <alignment horizontal="left" vertical="center"/>
      <protection locked="0"/>
    </xf>
    <xf numFmtId="0" fontId="0" fillId="3" borderId="26" xfId="0" applyFont="1" applyFill="1" applyBorder="1" applyAlignment="1" applyProtection="1">
      <alignment horizontal="left" vertical="center"/>
      <protection locked="0"/>
    </xf>
    <xf numFmtId="0" fontId="0" fillId="3" borderId="13" xfId="0" applyFont="1" applyFill="1" applyBorder="1" applyAlignment="1" applyProtection="1">
      <alignment vertical="center"/>
      <protection locked="0"/>
    </xf>
    <xf numFmtId="0" fontId="15" fillId="0" borderId="20" xfId="0" applyFont="1" applyBorder="1" applyAlignment="1">
      <alignment vertical="center"/>
    </xf>
    <xf numFmtId="0" fontId="15" fillId="0" borderId="27" xfId="0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7" fillId="0" borderId="1" xfId="0" applyFont="1" applyBorder="1" applyAlignment="1" applyProtection="1">
      <alignment horizontal="left" vertical="center"/>
      <protection locked="0"/>
    </xf>
    <xf numFmtId="0" fontId="17" fillId="0" borderId="1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horizontal="center" vertical="center"/>
    </xf>
    <xf numFmtId="0" fontId="19" fillId="0" borderId="0" xfId="0" applyFont="1" applyAlignment="1" applyProtection="1">
      <alignment vertical="center"/>
    </xf>
    <xf numFmtId="0" fontId="18" fillId="0" borderId="0" xfId="0" applyFont="1" applyAlignment="1" applyProtection="1">
      <alignment wrapText="1"/>
    </xf>
    <xf numFmtId="0" fontId="18" fillId="0" borderId="0" xfId="0" applyFont="1" applyProtection="1"/>
    <xf numFmtId="0" fontId="18" fillId="0" borderId="0" xfId="0" applyFont="1" applyAlignment="1" applyProtection="1">
      <alignment horizontal="left" vertical="center"/>
    </xf>
    <xf numFmtId="0" fontId="13" fillId="7" borderId="13" xfId="0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 wrapText="1"/>
    </xf>
    <xf numFmtId="0" fontId="18" fillId="3" borderId="13" xfId="0" applyFont="1" applyFill="1" applyBorder="1" applyAlignment="1" applyProtection="1">
      <alignment horizontal="center" vertical="center"/>
      <protection locked="0"/>
    </xf>
    <xf numFmtId="0" fontId="18" fillId="3" borderId="13" xfId="0" applyFont="1" applyFill="1" applyBorder="1" applyAlignment="1" applyProtection="1">
      <alignment horizontal="left" vertical="center"/>
      <protection locked="0"/>
    </xf>
    <xf numFmtId="0" fontId="18" fillId="3" borderId="13" xfId="0" applyFont="1" applyFill="1" applyBorder="1" applyAlignment="1" applyProtection="1">
      <alignment horizontal="left" vertical="center" wrapText="1"/>
      <protection locked="0"/>
    </xf>
    <xf numFmtId="0" fontId="20" fillId="3" borderId="13" xfId="1" applyFont="1" applyFill="1" applyBorder="1" applyAlignment="1">
      <alignment horizontal="left" vertical="center" wrapText="1"/>
    </xf>
    <xf numFmtId="0" fontId="21" fillId="3" borderId="13" xfId="0" applyFont="1" applyFill="1" applyBorder="1" applyAlignment="1" applyProtection="1">
      <alignment horizontal="left" vertical="center" wrapText="1"/>
      <protection locked="0"/>
    </xf>
    <xf numFmtId="0" fontId="18" fillId="3" borderId="0" xfId="0" applyFont="1" applyFill="1" applyProtection="1"/>
    <xf numFmtId="0" fontId="21" fillId="3" borderId="13" xfId="0" applyFont="1" applyFill="1" applyBorder="1" applyAlignment="1" applyProtection="1">
      <alignment horizontal="left" vertical="center"/>
      <protection locked="0"/>
    </xf>
    <xf numFmtId="0" fontId="18" fillId="3" borderId="6" xfId="0" applyFont="1" applyFill="1" applyBorder="1" applyAlignment="1" applyProtection="1">
      <alignment horizontal="left" vertical="center" wrapText="1"/>
      <protection locked="0"/>
    </xf>
    <xf numFmtId="0" fontId="18" fillId="3" borderId="6" xfId="0" applyFont="1" applyFill="1" applyBorder="1" applyAlignment="1" applyProtection="1">
      <alignment horizontal="center" vertical="center"/>
      <protection locked="0"/>
    </xf>
    <xf numFmtId="0" fontId="18" fillId="3" borderId="6" xfId="0" applyFont="1" applyFill="1" applyBorder="1" applyAlignment="1" applyProtection="1">
      <alignment horizontal="left" vertical="center"/>
      <protection locked="0"/>
    </xf>
    <xf numFmtId="0" fontId="20" fillId="3" borderId="0" xfId="0" applyFont="1" applyFill="1" applyAlignment="1" applyProtection="1">
      <alignment horizontal="center" vertical="center"/>
    </xf>
    <xf numFmtId="0" fontId="18" fillId="0" borderId="0" xfId="0" applyFont="1" applyAlignment="1" applyProtection="1">
      <alignment horizontal="left" vertical="center" wrapText="1"/>
    </xf>
    <xf numFmtId="0" fontId="23" fillId="3" borderId="0" xfId="0" applyFont="1" applyFill="1" applyAlignment="1" applyProtection="1">
      <alignment vertical="center" wrapText="1"/>
    </xf>
    <xf numFmtId="0" fontId="24" fillId="3" borderId="0" xfId="0" applyFont="1" applyFill="1" applyAlignment="1" applyProtection="1">
      <alignment vertical="center"/>
    </xf>
    <xf numFmtId="0" fontId="20" fillId="3" borderId="0" xfId="0" applyFont="1" applyFill="1" applyAlignment="1" applyProtection="1">
      <alignment wrapText="1"/>
    </xf>
    <xf numFmtId="0" fontId="20" fillId="3" borderId="0" xfId="0" applyFont="1" applyFill="1" applyProtection="1"/>
    <xf numFmtId="0" fontId="20" fillId="0" borderId="0" xfId="0" applyFont="1" applyProtection="1"/>
    <xf numFmtId="0" fontId="25" fillId="4" borderId="24" xfId="0" applyFont="1" applyFill="1" applyBorder="1" applyAlignment="1" applyProtection="1">
      <alignment horizontal="center" vertical="center" wrapText="1"/>
    </xf>
    <xf numFmtId="0" fontId="20" fillId="0" borderId="0" xfId="0" applyFont="1" applyAlignment="1" applyProtection="1">
      <alignment horizontal="center" wrapText="1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/>
      <protection locked="0"/>
    </xf>
    <xf numFmtId="164" fontId="13" fillId="0" borderId="13" xfId="0" applyNumberFormat="1" applyFont="1" applyBorder="1" applyAlignment="1" applyProtection="1">
      <alignment horizontal="center" vertical="center"/>
    </xf>
    <xf numFmtId="0" fontId="18" fillId="0" borderId="13" xfId="0" applyFont="1" applyBorder="1" applyAlignment="1" applyProtection="1">
      <alignment horizontal="left" vertical="center" wrapText="1"/>
      <protection locked="0"/>
    </xf>
    <xf numFmtId="0" fontId="21" fillId="3" borderId="6" xfId="0" applyFont="1" applyFill="1" applyBorder="1" applyAlignment="1" applyProtection="1">
      <alignment horizontal="left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left" vertical="center" wrapText="1"/>
      <protection locked="0"/>
    </xf>
    <xf numFmtId="0" fontId="18" fillId="3" borderId="3" xfId="0" applyFont="1" applyFill="1" applyBorder="1" applyAlignment="1" applyProtection="1">
      <alignment horizontal="left" vertical="center" wrapText="1"/>
      <protection locked="0"/>
    </xf>
    <xf numFmtId="0" fontId="26" fillId="3" borderId="6" xfId="0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wrapText="1"/>
    </xf>
    <xf numFmtId="0" fontId="18" fillId="0" borderId="0" xfId="0" applyFont="1" applyAlignment="1" applyProtection="1">
      <alignment horizontal="center" vertical="center" wrapText="1"/>
    </xf>
    <xf numFmtId="0" fontId="19" fillId="0" borderId="0" xfId="0" applyFont="1" applyAlignment="1" applyProtection="1">
      <alignment vertical="center" wrapText="1"/>
    </xf>
    <xf numFmtId="0" fontId="20" fillId="3" borderId="0" xfId="0" applyFont="1" applyFill="1" applyAlignment="1" applyProtection="1">
      <alignment horizontal="center" vertical="center" wrapText="1"/>
    </xf>
    <xf numFmtId="0" fontId="24" fillId="3" borderId="0" xfId="0" applyFont="1" applyFill="1" applyAlignment="1" applyProtection="1">
      <alignment vertical="center" wrapText="1"/>
    </xf>
    <xf numFmtId="0" fontId="18" fillId="0" borderId="13" xfId="0" applyFont="1" applyBorder="1" applyAlignment="1" applyProtection="1">
      <alignment horizontal="center" vertical="center" wrapText="1"/>
    </xf>
    <xf numFmtId="164" fontId="13" fillId="0" borderId="13" xfId="0" applyNumberFormat="1" applyFont="1" applyBorder="1" applyAlignment="1" applyProtection="1">
      <alignment horizontal="center" vertical="center" wrapText="1"/>
    </xf>
    <xf numFmtId="164" fontId="13" fillId="0" borderId="13" xfId="0" applyNumberFormat="1" applyFont="1" applyFill="1" applyBorder="1" applyAlignment="1" applyProtection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164" fontId="13" fillId="0" borderId="5" xfId="0" applyNumberFormat="1" applyFont="1" applyBorder="1" applyAlignment="1" applyProtection="1">
      <alignment horizontal="center" vertical="center" wrapText="1"/>
    </xf>
    <xf numFmtId="0" fontId="18" fillId="0" borderId="3" xfId="0" applyFont="1" applyBorder="1" applyAlignment="1" applyProtection="1">
      <alignment horizontal="center" vertical="center" wrapText="1"/>
    </xf>
    <xf numFmtId="164" fontId="13" fillId="0" borderId="3" xfId="0" applyNumberFormat="1" applyFont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24" fillId="3" borderId="0" xfId="0" applyFont="1" applyFill="1" applyAlignment="1" applyProtection="1">
      <alignment horizontal="right" vertical="center" wrapText="1"/>
    </xf>
    <xf numFmtId="0" fontId="24" fillId="3" borderId="0" xfId="0" applyFont="1" applyFill="1" applyAlignment="1" applyProtection="1">
      <alignment horizontal="left" vertical="center"/>
    </xf>
    <xf numFmtId="0" fontId="25" fillId="9" borderId="24" xfId="0" applyFont="1" applyFill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center" vertical="center"/>
    </xf>
    <xf numFmtId="0" fontId="18" fillId="0" borderId="13" xfId="0" applyFont="1" applyBorder="1" applyAlignment="1" applyProtection="1">
      <alignment horizontal="center" vertical="center" wrapText="1"/>
    </xf>
    <xf numFmtId="0" fontId="18" fillId="0" borderId="13" xfId="0" applyFont="1" applyBorder="1" applyAlignment="1" applyProtection="1">
      <alignment horizontal="center" vertical="center" wrapText="1"/>
    </xf>
    <xf numFmtId="0" fontId="20" fillId="3" borderId="22" xfId="1" applyFont="1" applyFill="1" applyBorder="1" applyAlignment="1">
      <alignment horizontal="left" vertical="center" wrapText="1"/>
    </xf>
    <xf numFmtId="0" fontId="13" fillId="3" borderId="13" xfId="0" applyFont="1" applyFill="1" applyBorder="1" applyAlignment="1" applyProtection="1">
      <alignment horizontal="center" vertical="center" wrapText="1"/>
      <protection locked="0"/>
    </xf>
    <xf numFmtId="0" fontId="13" fillId="10" borderId="13" xfId="0" applyFont="1" applyFill="1" applyBorder="1" applyAlignment="1" applyProtection="1">
      <alignment horizontal="center" vertical="center" wrapText="1"/>
      <protection locked="0"/>
    </xf>
    <xf numFmtId="0" fontId="18" fillId="0" borderId="13" xfId="0" applyFont="1" applyFill="1" applyBorder="1" applyAlignment="1" applyProtection="1">
      <alignment horizontal="left" vertical="center" wrapText="1"/>
      <protection locked="0"/>
    </xf>
    <xf numFmtId="0" fontId="21" fillId="3" borderId="13" xfId="0" applyFont="1" applyFill="1" applyBorder="1" applyAlignment="1" applyProtection="1">
      <alignment horizontal="center" vertical="center"/>
      <protection locked="0"/>
    </xf>
    <xf numFmtId="0" fontId="27" fillId="0" borderId="20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8" fillId="0" borderId="21" xfId="0" applyFont="1" applyBorder="1" applyAlignment="1">
      <alignment vertical="center" wrapText="1"/>
    </xf>
    <xf numFmtId="0" fontId="25" fillId="3" borderId="0" xfId="0" applyFont="1" applyFill="1" applyBorder="1" applyAlignment="1" applyProtection="1">
      <alignment vertical="center" wrapText="1"/>
    </xf>
    <xf numFmtId="0" fontId="18" fillId="3" borderId="13" xfId="1" applyFont="1" applyFill="1" applyBorder="1" applyAlignment="1">
      <alignment horizontal="left" vertical="center" wrapText="1"/>
    </xf>
    <xf numFmtId="0" fontId="18" fillId="3" borderId="22" xfId="1" applyFont="1" applyFill="1" applyBorder="1" applyAlignment="1">
      <alignment horizontal="left" vertical="center" wrapText="1"/>
    </xf>
    <xf numFmtId="0" fontId="18" fillId="3" borderId="13" xfId="0" applyFont="1" applyFill="1" applyBorder="1" applyAlignment="1" applyProtection="1">
      <alignment vertical="center" wrapText="1"/>
    </xf>
    <xf numFmtId="0" fontId="21" fillId="0" borderId="13" xfId="1" applyFont="1" applyFill="1" applyBorder="1" applyAlignment="1">
      <alignment vertical="center" wrapText="1"/>
    </xf>
    <xf numFmtId="0" fontId="18" fillId="0" borderId="13" xfId="1" applyFont="1" applyFill="1" applyBorder="1" applyAlignment="1">
      <alignment horizontal="left" vertical="center" wrapText="1"/>
    </xf>
    <xf numFmtId="0" fontId="18" fillId="0" borderId="13" xfId="1" applyFont="1" applyFill="1" applyBorder="1" applyAlignment="1">
      <alignment vertical="center" wrapText="1"/>
    </xf>
    <xf numFmtId="0" fontId="18" fillId="3" borderId="13" xfId="0" applyFont="1" applyFill="1" applyBorder="1" applyAlignment="1" applyProtection="1">
      <alignment horizontal="center" vertical="center" wrapText="1"/>
      <protection locked="0"/>
    </xf>
    <xf numFmtId="0" fontId="22" fillId="3" borderId="13" xfId="1" applyFont="1" applyFill="1" applyBorder="1" applyAlignment="1">
      <alignment horizontal="left" vertical="center" wrapText="1"/>
    </xf>
    <xf numFmtId="0" fontId="30" fillId="8" borderId="8" xfId="0" applyFont="1" applyFill="1" applyBorder="1" applyAlignment="1" applyProtection="1">
      <alignment horizontal="center" wrapText="1"/>
    </xf>
    <xf numFmtId="0" fontId="32" fillId="0" borderId="0" xfId="0" applyFont="1" applyAlignment="1" applyProtection="1">
      <alignment wrapText="1"/>
    </xf>
    <xf numFmtId="0" fontId="29" fillId="4" borderId="24" xfId="0" applyFont="1" applyFill="1" applyBorder="1" applyAlignment="1" applyProtection="1">
      <alignment horizontal="center" vertical="center" wrapText="1"/>
    </xf>
    <xf numFmtId="0" fontId="30" fillId="8" borderId="8" xfId="0" applyFont="1" applyFill="1" applyBorder="1" applyAlignment="1" applyProtection="1">
      <alignment horizontal="center" vertical="top" wrapText="1"/>
    </xf>
    <xf numFmtId="0" fontId="32" fillId="0" borderId="0" xfId="0" applyFont="1" applyAlignment="1" applyProtection="1">
      <alignment horizontal="center" wrapText="1"/>
    </xf>
    <xf numFmtId="0" fontId="20" fillId="3" borderId="13" xfId="0" applyFont="1" applyFill="1" applyBorder="1" applyAlignment="1" applyProtection="1">
      <alignment vertical="center" wrapText="1"/>
    </xf>
    <xf numFmtId="0" fontId="0" fillId="0" borderId="22" xfId="0" applyBorder="1" applyAlignment="1" applyProtection="1">
      <alignment horizontal="center"/>
    </xf>
    <xf numFmtId="0" fontId="18" fillId="0" borderId="13" xfId="0" applyFont="1" applyBorder="1" applyAlignment="1" applyProtection="1">
      <alignment horizontal="center" vertical="center"/>
    </xf>
    <xf numFmtId="0" fontId="25" fillId="3" borderId="14" xfId="0" applyFont="1" applyFill="1" applyBorder="1" applyAlignment="1" applyProtection="1">
      <alignment horizontal="center" vertical="center" wrapText="1"/>
    </xf>
    <xf numFmtId="0" fontId="25" fillId="3" borderId="15" xfId="0" applyFont="1" applyFill="1" applyBorder="1" applyAlignment="1" applyProtection="1">
      <alignment horizontal="center" vertical="center" wrapText="1"/>
    </xf>
    <xf numFmtId="0" fontId="25" fillId="3" borderId="18" xfId="0" applyFont="1" applyFill="1" applyBorder="1" applyAlignment="1" applyProtection="1">
      <alignment horizontal="center" vertical="center" wrapText="1"/>
    </xf>
    <xf numFmtId="0" fontId="25" fillId="3" borderId="19" xfId="0" applyFont="1" applyFill="1" applyBorder="1" applyAlignment="1" applyProtection="1">
      <alignment horizontal="center" vertical="center" wrapText="1"/>
    </xf>
    <xf numFmtId="0" fontId="4" fillId="8" borderId="9" xfId="0" applyFont="1" applyFill="1" applyBorder="1" applyAlignment="1" applyProtection="1">
      <alignment horizontal="center" vertical="center" wrapText="1"/>
    </xf>
    <xf numFmtId="0" fontId="4" fillId="8" borderId="8" xfId="0" applyFont="1" applyFill="1" applyBorder="1" applyAlignment="1" applyProtection="1">
      <alignment horizontal="center" vertical="center" wrapText="1"/>
    </xf>
    <xf numFmtId="0" fontId="29" fillId="8" borderId="4" xfId="0" applyFont="1" applyFill="1" applyBorder="1" applyAlignment="1" applyProtection="1">
      <alignment horizontal="center" vertical="center" wrapText="1"/>
    </xf>
    <xf numFmtId="0" fontId="29" fillId="8" borderId="10" xfId="0" applyFont="1" applyFill="1" applyBorder="1" applyAlignment="1" applyProtection="1">
      <alignment horizontal="center" vertical="center" wrapText="1"/>
    </xf>
    <xf numFmtId="0" fontId="29" fillId="8" borderId="11" xfId="0" applyFont="1" applyFill="1" applyBorder="1" applyAlignment="1" applyProtection="1">
      <alignment horizontal="center" vertical="center" wrapText="1"/>
    </xf>
    <xf numFmtId="0" fontId="29" fillId="8" borderId="12" xfId="0" applyFont="1" applyFill="1" applyBorder="1" applyAlignment="1" applyProtection="1">
      <alignment horizontal="center" vertical="center" wrapText="1"/>
    </xf>
    <xf numFmtId="0" fontId="18" fillId="0" borderId="13" xfId="0" applyFont="1" applyBorder="1" applyAlignment="1" applyProtection="1">
      <alignment horizontal="center" vertical="center" wrapText="1"/>
    </xf>
    <xf numFmtId="0" fontId="30" fillId="8" borderId="4" xfId="0" applyFont="1" applyFill="1" applyBorder="1" applyAlignment="1" applyProtection="1">
      <alignment horizontal="center" vertical="center" wrapText="1"/>
    </xf>
    <xf numFmtId="0" fontId="30" fillId="8" borderId="24" xfId="0" applyFont="1" applyFill="1" applyBorder="1" applyAlignment="1" applyProtection="1">
      <alignment horizontal="center" vertical="center" wrapText="1"/>
    </xf>
    <xf numFmtId="0" fontId="10" fillId="3" borderId="14" xfId="0" applyFont="1" applyFill="1" applyBorder="1" applyAlignment="1" applyProtection="1">
      <alignment horizontal="center" vertical="center" wrapText="1"/>
    </xf>
    <xf numFmtId="0" fontId="10" fillId="3" borderId="15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 wrapText="1"/>
    </xf>
    <xf numFmtId="0" fontId="10" fillId="3" borderId="19" xfId="0" applyFont="1" applyFill="1" applyBorder="1" applyAlignment="1" applyProtection="1">
      <alignment horizontal="center" vertical="center" wrapText="1"/>
    </xf>
    <xf numFmtId="0" fontId="25" fillId="8" borderId="4" xfId="0" applyFont="1" applyFill="1" applyBorder="1" applyAlignment="1" applyProtection="1">
      <alignment horizontal="center" vertical="center" wrapText="1"/>
    </xf>
    <xf numFmtId="0" fontId="25" fillId="8" borderId="24" xfId="0" applyFont="1" applyFill="1" applyBorder="1" applyAlignment="1" applyProtection="1">
      <alignment horizontal="center" vertical="center" wrapText="1"/>
    </xf>
    <xf numFmtId="0" fontId="25" fillId="8" borderId="4" xfId="0" applyFont="1" applyFill="1" applyBorder="1" applyAlignment="1" applyProtection="1">
      <alignment horizontal="center" vertical="center"/>
    </xf>
    <xf numFmtId="0" fontId="25" fillId="8" borderId="24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center" vertical="center" wrapText="1"/>
    </xf>
    <xf numFmtId="0" fontId="10" fillId="3" borderId="28" xfId="0" applyFont="1" applyFill="1" applyBorder="1" applyAlignment="1" applyProtection="1">
      <alignment horizontal="center" vertical="center" wrapText="1"/>
    </xf>
    <xf numFmtId="0" fontId="18" fillId="0" borderId="20" xfId="0" applyFont="1" applyBorder="1" applyAlignment="1" applyProtection="1">
      <alignment horizontal="center" vertical="center" wrapText="1"/>
    </xf>
    <xf numFmtId="0" fontId="18" fillId="0" borderId="27" xfId="0" applyFont="1" applyBorder="1" applyAlignment="1" applyProtection="1">
      <alignment horizontal="center" vertical="center" wrapText="1"/>
    </xf>
    <xf numFmtId="0" fontId="18" fillId="0" borderId="21" xfId="0" applyFont="1" applyBorder="1" applyAlignment="1" applyProtection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18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theme="0" tint="-0.2499465926084170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FFF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theme="0" tint="-0.2499465926084170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A10B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200025</xdr:colOff>
      <xdr:row>5</xdr:row>
      <xdr:rowOff>66675</xdr:rowOff>
    </xdr:from>
    <xdr:to>
      <xdr:col>9</xdr:col>
      <xdr:colOff>333375</xdr:colOff>
      <xdr:row>12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458450" y="1095375"/>
          <a:ext cx="1962150" cy="12954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sz="1400" b="1" baseline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US" sz="14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Este formulario incluye datos de  ejemplo sólo para</a:t>
          </a:r>
          <a:r>
            <a:rPr lang="en-US" sz="14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generar reflexión. </a:t>
          </a:r>
          <a:r>
            <a:rPr lang="en-US" sz="14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No dude en editar como mejor le parezca.</a:t>
          </a:r>
        </a:p>
        <a:p>
          <a:pPr algn="ctr"/>
          <a:endParaRPr lang="en-US" sz="1200" b="1">
            <a:solidFill>
              <a:schemeClr val="tx1"/>
            </a:solidFill>
          </a:endParaRPr>
        </a:p>
        <a:p>
          <a:pPr algn="ctr"/>
          <a:r>
            <a:rPr lang="en-US" sz="1200" b="1">
              <a:solidFill>
                <a:schemeClr val="tx1"/>
              </a:solidFill>
            </a:rPr>
            <a:t>(</a:t>
          </a:r>
          <a:r>
            <a:rPr lang="en-US" sz="1200" b="0">
              <a:solidFill>
                <a:schemeClr val="tx1"/>
              </a:solidFill>
            </a:rPr>
            <a:t>N</a:t>
          </a:r>
          <a:r>
            <a:rPr lang="en-US" sz="1200" b="1">
              <a:solidFill>
                <a:schemeClr val="tx1"/>
              </a:solidFill>
            </a:rPr>
            <a:t>o se olvide borrar este cuadro.)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1729740</xdr:colOff>
      <xdr:row>4</xdr:row>
      <xdr:rowOff>68580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5120640" y="830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2</xdr:col>
      <xdr:colOff>1028701</xdr:colOff>
      <xdr:row>15</xdr:row>
      <xdr:rowOff>228600</xdr:rowOff>
    </xdr:from>
    <xdr:to>
      <xdr:col>6</xdr:col>
      <xdr:colOff>523876</xdr:colOff>
      <xdr:row>23</xdr:row>
      <xdr:rowOff>180976</xdr:rowOff>
    </xdr:to>
    <xdr:sp macro="" textlink="">
      <xdr:nvSpPr>
        <xdr:cNvPr id="3" name="Speech Bubble: Rectangl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3048001" y="3228975"/>
          <a:ext cx="3381375" cy="2047876"/>
        </a:xfrm>
        <a:prstGeom prst="wedgeRectCallout">
          <a:avLst>
            <a:gd name="adj1" fmla="val -58960"/>
            <a:gd name="adj2" fmla="val -133283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chemeClr val="tx1"/>
              </a:solidFill>
            </a:rPr>
            <a:t>Edite de acuerdo</a:t>
          </a:r>
          <a:r>
            <a:rPr lang="en-US" sz="1100" baseline="0">
              <a:solidFill>
                <a:schemeClr val="tx1"/>
              </a:solidFill>
            </a:rPr>
            <a:t> a sus necesidades</a:t>
          </a:r>
          <a:r>
            <a:rPr lang="en-US" sz="1100">
              <a:solidFill>
                <a:schemeClr val="tx1"/>
              </a:solidFill>
            </a:rPr>
            <a:t>.</a:t>
          </a:r>
          <a:r>
            <a:rPr lang="en-US" sz="1100" baseline="0">
              <a:solidFill>
                <a:schemeClr val="tx1"/>
              </a:solidFill>
            </a:rPr>
            <a:t> </a:t>
          </a:r>
        </a:p>
        <a:p>
          <a:pPr algn="l"/>
          <a:endParaRPr lang="en-US" sz="1100" baseline="0">
            <a:solidFill>
              <a:schemeClr val="tx1"/>
            </a:solidFill>
          </a:endParaRPr>
        </a:p>
        <a:p>
          <a:pPr algn="l"/>
          <a:r>
            <a:rPr lang="en-US" sz="1100" baseline="0">
              <a:solidFill>
                <a:schemeClr val="tx1"/>
              </a:solidFill>
            </a:rPr>
            <a:t>El </a:t>
          </a:r>
          <a:r>
            <a:rPr lang="en-US" sz="1100" b="1" baseline="0">
              <a:solidFill>
                <a:schemeClr val="tx1"/>
              </a:solidFill>
            </a:rPr>
            <a:t>límite de riesgos </a:t>
          </a:r>
          <a:r>
            <a:rPr lang="en-US" sz="1100" baseline="0">
              <a:solidFill>
                <a:schemeClr val="tx1"/>
              </a:solidFill>
            </a:rPr>
            <a:t>es el puntaje mínimo riesgo que activará un plan de mitigación obligatorio.</a:t>
          </a:r>
        </a:p>
        <a:p>
          <a:pPr algn="l"/>
          <a:endParaRPr lang="en-US" sz="1100" baseline="0">
            <a:solidFill>
              <a:schemeClr val="tx1"/>
            </a:solidFill>
          </a:endParaRPr>
        </a:p>
        <a:p>
          <a:pPr algn="l"/>
          <a:r>
            <a:rPr lang="en-US" sz="1100" b="1" baseline="0">
              <a:solidFill>
                <a:schemeClr val="tx1"/>
              </a:solidFill>
            </a:rPr>
            <a:t>Consideración límite del riesgo </a:t>
          </a:r>
          <a:r>
            <a:rPr lang="en-US" sz="1100" baseline="0">
              <a:solidFill>
                <a:schemeClr val="tx1"/>
              </a:solidFill>
            </a:rPr>
            <a:t>es una puntuación que sugiere activar un plan de mitigación (prevensión).</a:t>
          </a:r>
        </a:p>
        <a:p>
          <a:pPr algn="l"/>
          <a:endParaRPr lang="en-US" sz="1100" baseline="0">
            <a:solidFill>
              <a:schemeClr val="tx1"/>
            </a:solidFill>
          </a:endParaRPr>
        </a:p>
        <a:p>
          <a:pPr algn="l"/>
          <a:r>
            <a:rPr lang="en-US" sz="1100">
              <a:solidFill>
                <a:schemeClr val="tx1"/>
              </a:solidFill>
            </a:rPr>
            <a:t>El </a:t>
          </a:r>
          <a:r>
            <a:rPr lang="en-US" sz="1100" b="1">
              <a:solidFill>
                <a:schemeClr val="tx1"/>
              </a:solidFill>
            </a:rPr>
            <a:t>límite de oportunidad </a:t>
          </a:r>
          <a:r>
            <a:rPr lang="en-US" sz="1100">
              <a:solidFill>
                <a:schemeClr val="tx1"/>
              </a:solidFill>
            </a:rPr>
            <a:t>es la puntuación mínima que requeriría un sistema para</a:t>
          </a:r>
          <a:r>
            <a:rPr lang="en-US" sz="1100" baseline="0">
              <a:solidFill>
                <a:schemeClr val="tx1"/>
              </a:solidFill>
            </a:rPr>
            <a:t> armar un </a:t>
          </a:r>
          <a:r>
            <a:rPr lang="en-US" sz="1100">
              <a:solidFill>
                <a:schemeClr val="tx1"/>
              </a:solidFill>
            </a:rPr>
            <a:t>"plan de </a:t>
          </a:r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persecución</a:t>
          </a:r>
          <a:r>
            <a:rPr lang="en-US" sz="1100">
              <a:solidFill>
                <a:schemeClr val="tx1"/>
              </a:solidFill>
            </a:rPr>
            <a:t> de oportunidades ."</a:t>
          </a:r>
        </a:p>
      </xdr:txBody>
    </xdr:sp>
    <xdr:clientData/>
  </xdr:twoCellAnchor>
  <xdr:twoCellAnchor>
    <xdr:from>
      <xdr:col>6</xdr:col>
      <xdr:colOff>581025</xdr:colOff>
      <xdr:row>15</xdr:row>
      <xdr:rowOff>200025</xdr:rowOff>
    </xdr:from>
    <xdr:to>
      <xdr:col>7</xdr:col>
      <xdr:colOff>95250</xdr:colOff>
      <xdr:row>21</xdr:row>
      <xdr:rowOff>200025</xdr:rowOff>
    </xdr:to>
    <xdr:sp macro="" textlink="">
      <xdr:nvSpPr>
        <xdr:cNvPr id="4" name="Speech Bubble: 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6210300" y="3200400"/>
          <a:ext cx="1628775" cy="1524000"/>
        </a:xfrm>
        <a:prstGeom prst="wedgeRectCallout">
          <a:avLst>
            <a:gd name="adj1" fmla="val 109143"/>
            <a:gd name="adj2" fmla="val -89831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chemeClr val="tx1"/>
              </a:solidFill>
            </a:rPr>
            <a:t>Personalizar la lista de procesos internos aquí. Puede añadir tantos como necesite, y las listas desplegables en otra parte de esta hoja de cálculo se rellenarán automáticamente.</a:t>
          </a:r>
        </a:p>
      </xdr:txBody>
    </xdr:sp>
    <xdr:clientData/>
  </xdr:twoCellAnchor>
  <xdr:twoCellAnchor>
    <xdr:from>
      <xdr:col>2</xdr:col>
      <xdr:colOff>1047750</xdr:colOff>
      <xdr:row>24</xdr:row>
      <xdr:rowOff>114300</xdr:rowOff>
    </xdr:from>
    <xdr:to>
      <xdr:col>7</xdr:col>
      <xdr:colOff>209550</xdr:colOff>
      <xdr:row>27</xdr:row>
      <xdr:rowOff>47625</xdr:rowOff>
    </xdr:to>
    <xdr:sp macro="" textlink="">
      <xdr:nvSpPr>
        <xdr:cNvPr id="5" name="Speech Bubble: Rectangl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3067050" y="5400675"/>
          <a:ext cx="5829300" cy="504825"/>
        </a:xfrm>
        <a:prstGeom prst="wedgeRectCallout">
          <a:avLst>
            <a:gd name="adj1" fmla="val -59863"/>
            <a:gd name="adj2" fmla="val -40845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chemeClr val="tx1"/>
              </a:solidFill>
            </a:rPr>
            <a:t>Esta área ofrece algunos datos sencillos sobre los riesgos y oportunidades que se pueden incorporar en sus actividades de revisión por la dirección.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CONTRERAS\AppData\Local\Microsoft\Windows\Temporary%20Internet%20Files\Content.Outlook\XJIR62AS\Matriz%20Determinar%20Contexto%20C.%20BioB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es"/>
      <sheetName val="Cuestiones"/>
      <sheetName val="Riesgos registro"/>
      <sheetName val="Opor registro"/>
      <sheetName val="Listas - AMFE"/>
    </sheetNames>
    <sheetDataSet>
      <sheetData sheetId="0"/>
      <sheetData sheetId="1"/>
      <sheetData sheetId="2"/>
      <sheetData sheetId="3"/>
      <sheetData sheetId="4" refreshError="1">
        <row r="2">
          <cell r="K2" t="str">
            <v>No puede ocurrir / no aplicable</v>
          </cell>
          <cell r="L2" t="str">
            <v>Nunca se ha producido.</v>
          </cell>
        </row>
        <row r="3">
          <cell r="K3" t="str">
            <v>Poco probable que ocurra</v>
          </cell>
          <cell r="L3" t="str">
            <v>No se ha producido en los últimos 10 años.</v>
          </cell>
        </row>
        <row r="4">
          <cell r="K4" t="str">
            <v>Algo probable que ocurra</v>
          </cell>
          <cell r="L4" t="str">
            <v>Se ha producido en los últimos 10 años.</v>
          </cell>
        </row>
        <row r="5">
          <cell r="K5" t="str">
            <v>Probable que ocurra</v>
          </cell>
          <cell r="L5" t="str">
            <v>Se ha producido en los últimos 5 años.</v>
          </cell>
        </row>
        <row r="6">
          <cell r="K6" t="str">
            <v>Es muy probable que ocurra</v>
          </cell>
          <cell r="L6" t="str">
            <v>Se ha producido en el último año.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78"/>
  <sheetViews>
    <sheetView showGridLines="0" zoomScaleNormal="100" workbookViewId="0">
      <selection activeCell="C12" sqref="C12"/>
    </sheetView>
  </sheetViews>
  <sheetFormatPr baseColWidth="10" defaultColWidth="9.140625" defaultRowHeight="15" x14ac:dyDescent="0.25"/>
  <cols>
    <col min="1" max="1" width="39.5703125" style="1" customWidth="1"/>
    <col min="2" max="2" width="13.28515625" style="1" customWidth="1"/>
    <col min="3" max="3" width="58.28515625" style="1" customWidth="1"/>
    <col min="4" max="4" width="20.28515625" style="1" bestFit="1" customWidth="1"/>
    <col min="5" max="5" width="9.140625" style="1"/>
    <col min="6" max="6" width="13.28515625" style="1" customWidth="1"/>
    <col min="7" max="16384" width="9.140625" style="1"/>
  </cols>
  <sheetData>
    <row r="2" spans="1:6" ht="15" customHeight="1" x14ac:dyDescent="0.25">
      <c r="A2" s="135" t="s">
        <v>152</v>
      </c>
      <c r="B2" s="39"/>
      <c r="C2" s="34"/>
      <c r="D2" s="49" t="s">
        <v>153</v>
      </c>
    </row>
    <row r="3" spans="1:6" ht="15" customHeight="1" x14ac:dyDescent="0.25">
      <c r="A3" s="135"/>
      <c r="B3" s="35"/>
      <c r="C3" s="36" t="s">
        <v>121</v>
      </c>
      <c r="D3" s="50" t="s">
        <v>154</v>
      </c>
    </row>
    <row r="4" spans="1:6" ht="15" customHeight="1" x14ac:dyDescent="0.25">
      <c r="A4" s="135"/>
      <c r="B4" s="37"/>
      <c r="C4" s="38"/>
      <c r="D4" s="51" t="s">
        <v>155</v>
      </c>
    </row>
    <row r="5" spans="1:6" ht="21" customHeight="1" x14ac:dyDescent="0.25">
      <c r="A5" s="16"/>
      <c r="C5" s="21"/>
      <c r="D5" s="17"/>
    </row>
    <row r="6" spans="1:6" s="2" customFormat="1" ht="16.899999999999999" customHeight="1" x14ac:dyDescent="0.25">
      <c r="A6" s="41" t="s">
        <v>8</v>
      </c>
      <c r="B6" s="41" t="s">
        <v>0</v>
      </c>
      <c r="C6" s="41" t="s">
        <v>9</v>
      </c>
    </row>
    <row r="7" spans="1:6" x14ac:dyDescent="0.25">
      <c r="A7" s="42" t="s">
        <v>13</v>
      </c>
      <c r="B7" s="43" t="s">
        <v>10</v>
      </c>
      <c r="C7" s="43"/>
    </row>
    <row r="8" spans="1:6" x14ac:dyDescent="0.25">
      <c r="A8" s="43" t="s">
        <v>124</v>
      </c>
      <c r="B8" s="43" t="s">
        <v>10</v>
      </c>
      <c r="C8" s="43"/>
    </row>
    <row r="9" spans="1:6" x14ac:dyDescent="0.25">
      <c r="A9" s="43" t="s">
        <v>125</v>
      </c>
      <c r="B9" s="44" t="s">
        <v>11</v>
      </c>
      <c r="C9" s="43"/>
      <c r="E9" s="52"/>
    </row>
    <row r="10" spans="1:6" x14ac:dyDescent="0.25">
      <c r="A10" s="43" t="s">
        <v>126</v>
      </c>
      <c r="B10" s="44" t="s">
        <v>11</v>
      </c>
      <c r="C10" s="43"/>
      <c r="E10" s="52"/>
    </row>
    <row r="11" spans="1:6" x14ac:dyDescent="0.25">
      <c r="A11" s="43" t="s">
        <v>119</v>
      </c>
      <c r="B11" s="44" t="s">
        <v>11</v>
      </c>
      <c r="C11" s="43"/>
      <c r="E11" s="53"/>
    </row>
    <row r="12" spans="1:6" x14ac:dyDescent="0.25">
      <c r="A12" s="43" t="s">
        <v>120</v>
      </c>
      <c r="B12" s="43" t="s">
        <v>10</v>
      </c>
      <c r="C12" s="43"/>
    </row>
    <row r="13" spans="1:6" x14ac:dyDescent="0.25">
      <c r="A13" s="43" t="s">
        <v>14</v>
      </c>
      <c r="B13" s="43" t="s">
        <v>10</v>
      </c>
      <c r="C13" s="43"/>
    </row>
    <row r="14" spans="1:6" x14ac:dyDescent="0.25">
      <c r="A14" s="43" t="s">
        <v>15</v>
      </c>
      <c r="B14" s="43" t="s">
        <v>10</v>
      </c>
      <c r="C14" s="43"/>
    </row>
    <row r="15" spans="1:6" x14ac:dyDescent="0.25">
      <c r="A15" s="43" t="s">
        <v>127</v>
      </c>
      <c r="B15" s="43" t="s">
        <v>10</v>
      </c>
      <c r="C15" s="48"/>
    </row>
    <row r="16" spans="1:6" x14ac:dyDescent="0.25">
      <c r="A16" s="43" t="s">
        <v>123</v>
      </c>
      <c r="B16" s="43" t="s">
        <v>10</v>
      </c>
      <c r="C16" s="43"/>
      <c r="E16" s="45"/>
      <c r="F16" s="45"/>
    </row>
    <row r="17" spans="1:13" x14ac:dyDescent="0.25">
      <c r="A17" s="40"/>
      <c r="B17" s="40"/>
      <c r="C17" s="47"/>
    </row>
    <row r="18" spans="1:13" x14ac:dyDescent="0.25">
      <c r="A18" s="23"/>
      <c r="B18" s="46"/>
      <c r="C18" s="45"/>
    </row>
    <row r="19" spans="1:13" x14ac:dyDescent="0.25">
      <c r="A19" s="23"/>
      <c r="B19" s="23"/>
      <c r="C19" s="40"/>
    </row>
    <row r="20" spans="1:13" x14ac:dyDescent="0.25">
      <c r="A20" s="23"/>
      <c r="B20" s="23"/>
      <c r="C20" s="23"/>
      <c r="M20" s="1">
        <v>11</v>
      </c>
    </row>
    <row r="21" spans="1:13" x14ac:dyDescent="0.25">
      <c r="A21" s="23"/>
      <c r="B21" s="23"/>
      <c r="C21" s="23"/>
    </row>
    <row r="22" spans="1:13" x14ac:dyDescent="0.25">
      <c r="A22" s="23"/>
      <c r="B22" s="23"/>
      <c r="C22" s="23"/>
    </row>
    <row r="23" spans="1:13" x14ac:dyDescent="0.25">
      <c r="A23" s="23"/>
      <c r="B23" s="23"/>
      <c r="C23" s="23"/>
    </row>
    <row r="24" spans="1:13" x14ac:dyDescent="0.25">
      <c r="A24" s="23"/>
      <c r="B24" s="23"/>
      <c r="C24" s="23"/>
    </row>
    <row r="25" spans="1:13" x14ac:dyDescent="0.25">
      <c r="A25" s="23"/>
      <c r="B25" s="23"/>
      <c r="C25" s="23"/>
    </row>
    <row r="26" spans="1:13" x14ac:dyDescent="0.25">
      <c r="A26" s="23"/>
      <c r="B26" s="23"/>
      <c r="C26" s="23"/>
    </row>
    <row r="27" spans="1:13" x14ac:dyDescent="0.25">
      <c r="A27" s="23"/>
      <c r="B27" s="23"/>
      <c r="C27" s="23"/>
    </row>
    <row r="28" spans="1:13" x14ac:dyDescent="0.25">
      <c r="A28" s="23"/>
      <c r="B28" s="23"/>
      <c r="C28" s="23"/>
    </row>
    <row r="29" spans="1:13" x14ac:dyDescent="0.25">
      <c r="A29" s="23"/>
      <c r="B29" s="23"/>
      <c r="C29" s="23"/>
    </row>
    <row r="30" spans="1:13" x14ac:dyDescent="0.25">
      <c r="A30" s="23"/>
      <c r="B30" s="23"/>
      <c r="C30" s="23"/>
    </row>
    <row r="31" spans="1:13" x14ac:dyDescent="0.25">
      <c r="A31" s="23"/>
      <c r="B31" s="23"/>
      <c r="C31" s="23"/>
    </row>
    <row r="32" spans="1:13" x14ac:dyDescent="0.25">
      <c r="A32" s="23"/>
      <c r="B32" s="23"/>
      <c r="C32" s="23"/>
    </row>
    <row r="33" spans="1:3" x14ac:dyDescent="0.25">
      <c r="A33" s="23"/>
      <c r="B33" s="23"/>
      <c r="C33" s="23"/>
    </row>
    <row r="34" spans="1:3" x14ac:dyDescent="0.25">
      <c r="A34" s="23"/>
      <c r="B34" s="23"/>
      <c r="C34" s="23"/>
    </row>
    <row r="35" spans="1:3" x14ac:dyDescent="0.25">
      <c r="A35" s="23"/>
      <c r="B35" s="23"/>
      <c r="C35" s="23"/>
    </row>
    <row r="36" spans="1:3" x14ac:dyDescent="0.25">
      <c r="A36" s="23"/>
      <c r="B36" s="23"/>
      <c r="C36" s="23"/>
    </row>
    <row r="37" spans="1:3" x14ac:dyDescent="0.25">
      <c r="A37" s="23"/>
      <c r="B37" s="23"/>
      <c r="C37" s="23"/>
    </row>
    <row r="38" spans="1:3" x14ac:dyDescent="0.25">
      <c r="A38" s="23"/>
      <c r="B38" s="23"/>
      <c r="C38" s="23"/>
    </row>
    <row r="39" spans="1:3" x14ac:dyDescent="0.25">
      <c r="A39" s="23"/>
      <c r="B39" s="23"/>
      <c r="C39" s="23"/>
    </row>
    <row r="40" spans="1:3" x14ac:dyDescent="0.25">
      <c r="A40" s="23"/>
      <c r="B40" s="23"/>
      <c r="C40" s="23"/>
    </row>
    <row r="41" spans="1:3" x14ac:dyDescent="0.25">
      <c r="A41" s="23"/>
      <c r="B41" s="23"/>
      <c r="C41" s="23"/>
    </row>
    <row r="42" spans="1:3" x14ac:dyDescent="0.25">
      <c r="A42" s="23"/>
      <c r="B42" s="23"/>
      <c r="C42" s="23"/>
    </row>
    <row r="43" spans="1:3" x14ac:dyDescent="0.25">
      <c r="A43" s="23"/>
      <c r="B43" s="23"/>
      <c r="C43" s="23"/>
    </row>
    <row r="44" spans="1:3" x14ac:dyDescent="0.25">
      <c r="A44" s="23"/>
      <c r="B44" s="23"/>
      <c r="C44" s="23"/>
    </row>
    <row r="45" spans="1:3" x14ac:dyDescent="0.25">
      <c r="A45" s="23"/>
      <c r="B45" s="23"/>
      <c r="C45" s="23"/>
    </row>
    <row r="46" spans="1:3" x14ac:dyDescent="0.25">
      <c r="A46" s="23"/>
      <c r="B46" s="23"/>
      <c r="C46" s="23"/>
    </row>
    <row r="47" spans="1:3" x14ac:dyDescent="0.25">
      <c r="A47" s="23"/>
      <c r="B47" s="23"/>
      <c r="C47" s="23"/>
    </row>
    <row r="48" spans="1:3" x14ac:dyDescent="0.25">
      <c r="A48" s="23"/>
      <c r="B48" s="23"/>
      <c r="C48" s="23"/>
    </row>
    <row r="49" spans="1:3" x14ac:dyDescent="0.25">
      <c r="A49" s="23"/>
      <c r="B49" s="23"/>
      <c r="C49" s="23"/>
    </row>
    <row r="50" spans="1:3" x14ac:dyDescent="0.25">
      <c r="A50" s="23"/>
      <c r="B50" s="23"/>
      <c r="C50" s="23"/>
    </row>
    <row r="51" spans="1:3" x14ac:dyDescent="0.25">
      <c r="A51" s="23"/>
      <c r="B51" s="23"/>
      <c r="C51" s="23"/>
    </row>
    <row r="52" spans="1:3" x14ac:dyDescent="0.25">
      <c r="A52" s="23"/>
      <c r="B52" s="23"/>
      <c r="C52" s="23"/>
    </row>
    <row r="53" spans="1:3" x14ac:dyDescent="0.25">
      <c r="A53" s="23"/>
      <c r="B53" s="23"/>
      <c r="C53" s="23"/>
    </row>
    <row r="54" spans="1:3" x14ac:dyDescent="0.25">
      <c r="A54" s="23"/>
      <c r="B54" s="23"/>
      <c r="C54" s="23"/>
    </row>
    <row r="55" spans="1:3" x14ac:dyDescent="0.25">
      <c r="A55" s="23"/>
      <c r="B55" s="23"/>
      <c r="C55" s="23"/>
    </row>
    <row r="56" spans="1:3" x14ac:dyDescent="0.25">
      <c r="A56" s="23"/>
      <c r="B56" s="23"/>
      <c r="C56" s="23"/>
    </row>
    <row r="57" spans="1:3" x14ac:dyDescent="0.25">
      <c r="A57" s="23"/>
      <c r="B57" s="23"/>
      <c r="C57" s="23"/>
    </row>
    <row r="58" spans="1:3" x14ac:dyDescent="0.25">
      <c r="A58" s="23"/>
      <c r="B58" s="23"/>
      <c r="C58" s="23"/>
    </row>
    <row r="59" spans="1:3" x14ac:dyDescent="0.25">
      <c r="A59" s="23"/>
      <c r="B59" s="23"/>
      <c r="C59" s="23"/>
    </row>
    <row r="60" spans="1:3" x14ac:dyDescent="0.25">
      <c r="A60" s="23"/>
      <c r="B60" s="23"/>
      <c r="C60" s="23"/>
    </row>
    <row r="61" spans="1:3" x14ac:dyDescent="0.25">
      <c r="A61" s="23"/>
      <c r="B61" s="23"/>
      <c r="C61" s="23"/>
    </row>
    <row r="62" spans="1:3" x14ac:dyDescent="0.25">
      <c r="A62" s="23"/>
      <c r="B62" s="23"/>
      <c r="C62" s="23"/>
    </row>
    <row r="63" spans="1:3" x14ac:dyDescent="0.25">
      <c r="A63" s="23"/>
      <c r="B63" s="23"/>
      <c r="C63" s="23"/>
    </row>
    <row r="64" spans="1:3" x14ac:dyDescent="0.25">
      <c r="A64" s="23"/>
      <c r="B64" s="23"/>
      <c r="C64" s="23"/>
    </row>
    <row r="65" spans="1:3" x14ac:dyDescent="0.25">
      <c r="A65" s="23"/>
      <c r="B65" s="23"/>
      <c r="C65" s="23"/>
    </row>
    <row r="66" spans="1:3" x14ac:dyDescent="0.25">
      <c r="A66" s="23"/>
      <c r="B66" s="23"/>
      <c r="C66" s="23"/>
    </row>
    <row r="67" spans="1:3" x14ac:dyDescent="0.25">
      <c r="A67" s="23"/>
      <c r="B67" s="23"/>
      <c r="C67" s="23"/>
    </row>
    <row r="68" spans="1:3" x14ac:dyDescent="0.25">
      <c r="A68" s="23"/>
      <c r="B68" s="23"/>
      <c r="C68" s="23"/>
    </row>
    <row r="69" spans="1:3" x14ac:dyDescent="0.25">
      <c r="A69" s="23"/>
      <c r="B69" s="23"/>
      <c r="C69" s="23"/>
    </row>
    <row r="70" spans="1:3" x14ac:dyDescent="0.25">
      <c r="A70" s="23"/>
      <c r="B70" s="23"/>
      <c r="C70" s="23"/>
    </row>
    <row r="71" spans="1:3" x14ac:dyDescent="0.25">
      <c r="A71" s="23"/>
      <c r="B71" s="23"/>
      <c r="C71" s="23"/>
    </row>
    <row r="72" spans="1:3" x14ac:dyDescent="0.25">
      <c r="A72" s="23"/>
      <c r="B72" s="23"/>
      <c r="C72" s="23"/>
    </row>
    <row r="73" spans="1:3" x14ac:dyDescent="0.25">
      <c r="A73" s="23"/>
      <c r="B73" s="23"/>
      <c r="C73" s="23"/>
    </row>
    <row r="74" spans="1:3" x14ac:dyDescent="0.25">
      <c r="A74" s="23"/>
      <c r="B74" s="23"/>
      <c r="C74" s="23"/>
    </row>
    <row r="75" spans="1:3" x14ac:dyDescent="0.25">
      <c r="A75" s="23"/>
      <c r="B75" s="23"/>
      <c r="C75" s="23"/>
    </row>
    <row r="76" spans="1:3" x14ac:dyDescent="0.25">
      <c r="A76" s="23"/>
      <c r="B76" s="23"/>
      <c r="C76" s="23"/>
    </row>
    <row r="77" spans="1:3" x14ac:dyDescent="0.25">
      <c r="A77" s="23"/>
      <c r="B77" s="23"/>
      <c r="C77" s="23"/>
    </row>
    <row r="78" spans="1:3" x14ac:dyDescent="0.25">
      <c r="A78" s="23"/>
      <c r="B78" s="23"/>
      <c r="C78" s="23"/>
    </row>
  </sheetData>
  <sheetProtection insertRows="0" deleteRows="0" selectLockedCells="1" sort="0" autoFilter="0"/>
  <sortState xmlns:xlrd2="http://schemas.microsoft.com/office/spreadsheetml/2017/richdata2" ref="A3:C17">
    <sortCondition ref="A3:A17"/>
  </sortState>
  <mergeCells count="1">
    <mergeCell ref="A2:A4"/>
  </mergeCells>
  <dataValidations count="1">
    <dataValidation type="list" allowBlank="1" showInputMessage="1" showErrorMessage="1" sqref="B7:B78" xr:uid="{00000000-0002-0000-0000-000000000000}">
      <formula1>Type</formula1>
    </dataValidation>
  </dataValidation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H73"/>
  <sheetViews>
    <sheetView showGridLines="0" showWhiteSpace="0" zoomScale="60" zoomScaleNormal="60" zoomScalePageLayoutView="90" workbookViewId="0">
      <selection activeCell="H8" sqref="H8"/>
    </sheetView>
  </sheetViews>
  <sheetFormatPr baseColWidth="10" defaultColWidth="8.85546875" defaultRowHeight="21" x14ac:dyDescent="0.35"/>
  <cols>
    <col min="1" max="1" width="13" style="56" bestFit="1" customWidth="1"/>
    <col min="2" max="2" width="22.7109375" style="59" customWidth="1"/>
    <col min="3" max="3" width="56.7109375" style="59" customWidth="1"/>
    <col min="4" max="4" width="21.5703125" style="59" customWidth="1"/>
    <col min="5" max="5" width="30.7109375" style="58" customWidth="1"/>
    <col min="6" max="6" width="13.7109375" style="59" customWidth="1"/>
    <col min="7" max="7" width="55" style="58" customWidth="1"/>
    <col min="8" max="8" width="33.28515625" style="58" customWidth="1"/>
    <col min="9" max="16384" width="8.85546875" style="59"/>
  </cols>
  <sheetData>
    <row r="2" spans="1:8" ht="46.5" customHeight="1" x14ac:dyDescent="0.35">
      <c r="B2" s="136" t="s">
        <v>152</v>
      </c>
      <c r="C2" s="137" t="s">
        <v>141</v>
      </c>
      <c r="D2" s="138"/>
      <c r="E2" s="117" t="s">
        <v>150</v>
      </c>
      <c r="F2" s="57"/>
    </row>
    <row r="3" spans="1:8" ht="15" customHeight="1" x14ac:dyDescent="0.35">
      <c r="B3" s="136"/>
      <c r="C3" s="137" t="s">
        <v>148</v>
      </c>
      <c r="D3" s="138"/>
      <c r="E3" s="118" t="s">
        <v>143</v>
      </c>
      <c r="F3" s="57"/>
    </row>
    <row r="4" spans="1:8" ht="26.25" customHeight="1" x14ac:dyDescent="0.35">
      <c r="B4" s="136"/>
      <c r="C4" s="139"/>
      <c r="D4" s="140"/>
      <c r="E4" s="119" t="s">
        <v>151</v>
      </c>
      <c r="F4" s="57"/>
    </row>
    <row r="6" spans="1:8" ht="17.25" customHeight="1" x14ac:dyDescent="0.35">
      <c r="B6" s="60"/>
      <c r="C6" s="120"/>
      <c r="D6" s="120"/>
      <c r="E6" s="120"/>
      <c r="F6" s="57"/>
    </row>
    <row r="7" spans="1:8" s="62" customFormat="1" ht="90" customHeight="1" x14ac:dyDescent="0.25">
      <c r="A7" s="61" t="s">
        <v>16</v>
      </c>
      <c r="B7" s="61" t="s">
        <v>8</v>
      </c>
      <c r="C7" s="61" t="s">
        <v>17</v>
      </c>
      <c r="D7" s="61" t="s">
        <v>18</v>
      </c>
      <c r="E7" s="61" t="s">
        <v>19</v>
      </c>
      <c r="F7" s="61" t="s">
        <v>20</v>
      </c>
      <c r="G7" s="61" t="s">
        <v>21</v>
      </c>
      <c r="H7" s="61" t="s">
        <v>22</v>
      </c>
    </row>
    <row r="8" spans="1:8" ht="61.5" customHeight="1" x14ac:dyDescent="0.35">
      <c r="A8" s="63">
        <v>1</v>
      </c>
      <c r="B8" s="64"/>
      <c r="C8" s="121"/>
      <c r="D8" s="63" t="s">
        <v>28</v>
      </c>
      <c r="E8" s="65"/>
      <c r="F8" s="63" t="s">
        <v>33</v>
      </c>
      <c r="G8" s="65"/>
      <c r="H8" s="65"/>
    </row>
    <row r="9" spans="1:8" s="68" customFormat="1" ht="101.25" customHeight="1" x14ac:dyDescent="0.35">
      <c r="A9" s="63">
        <f>1+A8</f>
        <v>2</v>
      </c>
      <c r="B9" s="64"/>
      <c r="C9" s="121"/>
      <c r="D9" s="63" t="s">
        <v>28</v>
      </c>
      <c r="E9" s="65"/>
      <c r="F9" s="63" t="s">
        <v>33</v>
      </c>
      <c r="G9" s="67"/>
      <c r="H9" s="65"/>
    </row>
    <row r="10" spans="1:8" s="68" customFormat="1" ht="80.25" customHeight="1" x14ac:dyDescent="0.35">
      <c r="A10" s="63">
        <f t="shared" ref="A10:A22" si="0">1+A9</f>
        <v>3</v>
      </c>
      <c r="B10" s="64"/>
      <c r="C10" s="121"/>
      <c r="D10" s="116" t="s">
        <v>28</v>
      </c>
      <c r="E10" s="65"/>
      <c r="F10" s="63" t="s">
        <v>33</v>
      </c>
      <c r="G10" s="67"/>
      <c r="H10" s="65"/>
    </row>
    <row r="11" spans="1:8" s="68" customFormat="1" ht="62.25" customHeight="1" x14ac:dyDescent="0.35">
      <c r="A11" s="63">
        <f t="shared" si="0"/>
        <v>4</v>
      </c>
      <c r="B11" s="64"/>
      <c r="C11" s="122"/>
      <c r="D11" s="63" t="s">
        <v>28</v>
      </c>
      <c r="E11" s="65"/>
      <c r="F11" s="63" t="s">
        <v>34</v>
      </c>
      <c r="G11" s="67"/>
      <c r="H11" s="65"/>
    </row>
    <row r="12" spans="1:8" s="68" customFormat="1" ht="58.5" customHeight="1" x14ac:dyDescent="0.35">
      <c r="A12" s="63">
        <f t="shared" si="0"/>
        <v>5</v>
      </c>
      <c r="B12" s="64"/>
      <c r="C12" s="121"/>
      <c r="D12" s="63" t="s">
        <v>28</v>
      </c>
      <c r="E12" s="65"/>
      <c r="F12" s="63" t="s">
        <v>35</v>
      </c>
      <c r="G12" s="67"/>
      <c r="H12" s="65"/>
    </row>
    <row r="13" spans="1:8" s="68" customFormat="1" ht="89.25" customHeight="1" x14ac:dyDescent="0.35">
      <c r="A13" s="63">
        <f t="shared" si="0"/>
        <v>6</v>
      </c>
      <c r="B13" s="64"/>
      <c r="C13" s="123"/>
      <c r="D13" s="63" t="s">
        <v>28</v>
      </c>
      <c r="E13" s="65"/>
      <c r="F13" s="63" t="s">
        <v>34</v>
      </c>
      <c r="G13" s="67"/>
      <c r="H13" s="65"/>
    </row>
    <row r="14" spans="1:8" s="68" customFormat="1" ht="93.75" customHeight="1" x14ac:dyDescent="0.35">
      <c r="A14" s="63">
        <f t="shared" si="0"/>
        <v>7</v>
      </c>
      <c r="B14" s="65"/>
      <c r="C14" s="121"/>
      <c r="D14" s="116" t="s">
        <v>28</v>
      </c>
      <c r="E14" s="65"/>
      <c r="F14" s="63" t="s">
        <v>35</v>
      </c>
      <c r="G14" s="67"/>
      <c r="H14" s="65"/>
    </row>
    <row r="15" spans="1:8" s="68" customFormat="1" ht="65.25" customHeight="1" x14ac:dyDescent="0.35">
      <c r="A15" s="63">
        <f t="shared" si="0"/>
        <v>8</v>
      </c>
      <c r="B15" s="64"/>
      <c r="C15" s="121"/>
      <c r="D15" s="116" t="s">
        <v>28</v>
      </c>
      <c r="E15" s="65"/>
      <c r="F15" s="63" t="s">
        <v>35</v>
      </c>
      <c r="G15" s="67"/>
      <c r="H15" s="65"/>
    </row>
    <row r="16" spans="1:8" s="68" customFormat="1" ht="90.75" customHeight="1" x14ac:dyDescent="0.35">
      <c r="A16" s="63">
        <f t="shared" si="0"/>
        <v>9</v>
      </c>
      <c r="B16" s="65"/>
      <c r="C16" s="124"/>
      <c r="D16" s="116" t="s">
        <v>24</v>
      </c>
      <c r="E16" s="115"/>
      <c r="F16" s="116" t="s">
        <v>144</v>
      </c>
      <c r="G16" s="67"/>
      <c r="H16" s="67"/>
    </row>
    <row r="17" spans="1:8" ht="61.5" customHeight="1" x14ac:dyDescent="0.35">
      <c r="A17" s="63">
        <f t="shared" si="0"/>
        <v>10</v>
      </c>
      <c r="B17" s="65"/>
      <c r="C17" s="125"/>
      <c r="D17" s="116" t="s">
        <v>24</v>
      </c>
      <c r="E17" s="65"/>
      <c r="F17" s="63" t="s">
        <v>34</v>
      </c>
      <c r="G17" s="65"/>
      <c r="H17" s="65"/>
    </row>
    <row r="18" spans="1:8" ht="88.5" customHeight="1" x14ac:dyDescent="0.35">
      <c r="A18" s="63">
        <f t="shared" si="0"/>
        <v>11</v>
      </c>
      <c r="B18" s="65"/>
      <c r="C18" s="126"/>
      <c r="D18" s="63" t="s">
        <v>24</v>
      </c>
      <c r="E18" s="65"/>
      <c r="F18" s="63" t="s">
        <v>34</v>
      </c>
      <c r="G18" s="65"/>
      <c r="H18" s="65"/>
    </row>
    <row r="19" spans="1:8" ht="84" customHeight="1" x14ac:dyDescent="0.35">
      <c r="A19" s="63">
        <f t="shared" si="0"/>
        <v>12</v>
      </c>
      <c r="B19" s="65"/>
      <c r="C19" s="126"/>
      <c r="D19" s="63" t="s">
        <v>24</v>
      </c>
      <c r="E19" s="65"/>
      <c r="F19" s="63" t="s">
        <v>34</v>
      </c>
      <c r="G19" s="65"/>
      <c r="H19" s="65"/>
    </row>
    <row r="20" spans="1:8" x14ac:dyDescent="0.35">
      <c r="A20" s="63">
        <f t="shared" si="0"/>
        <v>13</v>
      </c>
      <c r="B20" s="64"/>
      <c r="C20" s="125"/>
      <c r="D20" s="63" t="s">
        <v>24</v>
      </c>
      <c r="E20" s="65"/>
      <c r="F20" s="63" t="s">
        <v>33</v>
      </c>
      <c r="G20" s="65"/>
      <c r="H20" s="65"/>
    </row>
    <row r="21" spans="1:8" ht="107.25" customHeight="1" x14ac:dyDescent="0.35">
      <c r="A21" s="63">
        <f t="shared" si="0"/>
        <v>14</v>
      </c>
      <c r="B21" s="64"/>
      <c r="C21" s="125"/>
      <c r="D21" s="63" t="s">
        <v>24</v>
      </c>
      <c r="E21" s="65"/>
      <c r="F21" s="63" t="s">
        <v>34</v>
      </c>
      <c r="G21" s="65"/>
      <c r="H21" s="65"/>
    </row>
    <row r="22" spans="1:8" ht="107.25" customHeight="1" x14ac:dyDescent="0.35">
      <c r="A22" s="63">
        <f t="shared" si="0"/>
        <v>15</v>
      </c>
      <c r="B22" s="65"/>
      <c r="C22" s="125"/>
      <c r="D22" s="63" t="s">
        <v>24</v>
      </c>
      <c r="E22" s="65"/>
      <c r="F22" s="63" t="s">
        <v>33</v>
      </c>
      <c r="G22" s="65"/>
      <c r="H22" s="65"/>
    </row>
    <row r="23" spans="1:8" x14ac:dyDescent="0.35">
      <c r="A23" s="71"/>
      <c r="B23" s="72"/>
      <c r="C23" s="70"/>
      <c r="D23" s="72"/>
      <c r="E23" s="70"/>
      <c r="F23" s="72"/>
      <c r="G23" s="70"/>
      <c r="H23" s="70"/>
    </row>
    <row r="24" spans="1:8" x14ac:dyDescent="0.35">
      <c r="A24" s="71"/>
      <c r="B24" s="72"/>
      <c r="C24" s="70"/>
      <c r="D24" s="72"/>
      <c r="E24" s="70"/>
      <c r="F24" s="72"/>
      <c r="G24" s="70"/>
      <c r="H24" s="70"/>
    </row>
    <row r="25" spans="1:8" x14ac:dyDescent="0.35">
      <c r="A25" s="71"/>
      <c r="B25" s="72"/>
      <c r="C25" s="70"/>
      <c r="D25" s="72"/>
      <c r="E25" s="70"/>
      <c r="F25" s="72"/>
      <c r="G25" s="70"/>
      <c r="H25" s="70"/>
    </row>
    <row r="26" spans="1:8" x14ac:dyDescent="0.35">
      <c r="A26" s="71"/>
      <c r="B26" s="72"/>
      <c r="C26" s="70"/>
      <c r="D26" s="72"/>
      <c r="E26" s="70"/>
      <c r="F26" s="72"/>
      <c r="G26" s="70"/>
      <c r="H26" s="70"/>
    </row>
    <row r="27" spans="1:8" x14ac:dyDescent="0.35">
      <c r="A27" s="71"/>
      <c r="B27" s="72"/>
      <c r="C27" s="70"/>
      <c r="D27" s="72"/>
      <c r="E27" s="70"/>
      <c r="F27" s="72"/>
      <c r="G27" s="70"/>
      <c r="H27" s="70"/>
    </row>
    <row r="28" spans="1:8" x14ac:dyDescent="0.35">
      <c r="A28" s="71"/>
      <c r="B28" s="72"/>
      <c r="C28" s="70"/>
      <c r="D28" s="72"/>
      <c r="E28" s="70"/>
      <c r="F28" s="72"/>
      <c r="G28" s="70"/>
      <c r="H28" s="70"/>
    </row>
    <row r="29" spans="1:8" x14ac:dyDescent="0.35">
      <c r="A29" s="71"/>
      <c r="B29" s="72"/>
      <c r="C29" s="70"/>
      <c r="D29" s="72"/>
      <c r="E29" s="70"/>
      <c r="F29" s="72"/>
      <c r="G29" s="70"/>
      <c r="H29" s="70"/>
    </row>
    <row r="30" spans="1:8" x14ac:dyDescent="0.35">
      <c r="A30" s="71"/>
      <c r="B30" s="72"/>
      <c r="C30" s="70"/>
      <c r="D30" s="72"/>
      <c r="E30" s="70"/>
      <c r="F30" s="72"/>
      <c r="G30" s="70"/>
      <c r="H30" s="70"/>
    </row>
    <row r="31" spans="1:8" x14ac:dyDescent="0.35">
      <c r="A31" s="71"/>
      <c r="B31" s="72"/>
      <c r="C31" s="70"/>
      <c r="D31" s="72"/>
      <c r="E31" s="70"/>
      <c r="F31" s="72"/>
      <c r="G31" s="70"/>
      <c r="H31" s="70"/>
    </row>
    <row r="32" spans="1:8" x14ac:dyDescent="0.35">
      <c r="A32" s="71"/>
      <c r="B32" s="72"/>
      <c r="C32" s="70"/>
      <c r="D32" s="72"/>
      <c r="E32" s="70"/>
      <c r="F32" s="72"/>
      <c r="G32" s="70"/>
      <c r="H32" s="70"/>
    </row>
    <row r="33" spans="1:8" x14ac:dyDescent="0.35">
      <c r="A33" s="71"/>
      <c r="B33" s="72"/>
      <c r="C33" s="70"/>
      <c r="D33" s="72"/>
      <c r="E33" s="70"/>
      <c r="F33" s="72"/>
      <c r="G33" s="70"/>
      <c r="H33" s="70"/>
    </row>
    <row r="34" spans="1:8" x14ac:dyDescent="0.35">
      <c r="A34" s="71"/>
      <c r="B34" s="72"/>
      <c r="C34" s="70"/>
      <c r="D34" s="72"/>
      <c r="E34" s="70"/>
      <c r="F34" s="72"/>
      <c r="G34" s="70"/>
      <c r="H34" s="70"/>
    </row>
    <row r="35" spans="1:8" x14ac:dyDescent="0.35">
      <c r="A35" s="71"/>
      <c r="B35" s="72"/>
      <c r="C35" s="70"/>
      <c r="D35" s="72"/>
      <c r="E35" s="70"/>
      <c r="F35" s="72"/>
      <c r="G35" s="70"/>
      <c r="H35" s="70"/>
    </row>
    <row r="36" spans="1:8" x14ac:dyDescent="0.35">
      <c r="A36" s="71"/>
      <c r="B36" s="72"/>
      <c r="C36" s="70"/>
      <c r="D36" s="72"/>
      <c r="E36" s="70"/>
      <c r="F36" s="72"/>
      <c r="G36" s="70"/>
      <c r="H36" s="70"/>
    </row>
    <row r="37" spans="1:8" x14ac:dyDescent="0.35">
      <c r="A37" s="71"/>
      <c r="B37" s="72"/>
      <c r="C37" s="70"/>
      <c r="D37" s="72"/>
      <c r="E37" s="70"/>
      <c r="F37" s="72"/>
      <c r="G37" s="70"/>
      <c r="H37" s="70"/>
    </row>
    <row r="38" spans="1:8" x14ac:dyDescent="0.35">
      <c r="A38" s="71"/>
      <c r="B38" s="72"/>
      <c r="C38" s="70"/>
      <c r="D38" s="72"/>
      <c r="E38" s="70"/>
      <c r="F38" s="72"/>
      <c r="G38" s="70"/>
      <c r="H38" s="70"/>
    </row>
    <row r="39" spans="1:8" x14ac:dyDescent="0.35">
      <c r="A39" s="71"/>
      <c r="B39" s="72"/>
      <c r="C39" s="70"/>
      <c r="D39" s="72"/>
      <c r="E39" s="70"/>
      <c r="F39" s="72"/>
      <c r="G39" s="70"/>
      <c r="H39" s="70"/>
    </row>
    <row r="40" spans="1:8" x14ac:dyDescent="0.35">
      <c r="A40" s="71"/>
      <c r="B40" s="72"/>
      <c r="C40" s="70"/>
      <c r="D40" s="72"/>
      <c r="E40" s="70"/>
      <c r="F40" s="72"/>
      <c r="G40" s="70"/>
      <c r="H40" s="70"/>
    </row>
    <row r="41" spans="1:8" x14ac:dyDescent="0.35">
      <c r="A41" s="71"/>
      <c r="B41" s="72"/>
      <c r="C41" s="70"/>
      <c r="D41" s="72"/>
      <c r="E41" s="70"/>
      <c r="F41" s="72"/>
      <c r="G41" s="70"/>
      <c r="H41" s="70"/>
    </row>
    <row r="42" spans="1:8" x14ac:dyDescent="0.35">
      <c r="A42" s="71"/>
      <c r="B42" s="72"/>
      <c r="C42" s="70"/>
      <c r="D42" s="72"/>
      <c r="E42" s="70"/>
      <c r="F42" s="72"/>
      <c r="G42" s="70"/>
      <c r="H42" s="70"/>
    </row>
    <row r="43" spans="1:8" x14ac:dyDescent="0.35">
      <c r="A43" s="71"/>
      <c r="B43" s="72"/>
      <c r="C43" s="70"/>
      <c r="D43" s="72"/>
      <c r="E43" s="70"/>
      <c r="F43" s="72"/>
      <c r="G43" s="70"/>
      <c r="H43" s="70"/>
    </row>
    <row r="44" spans="1:8" x14ac:dyDescent="0.35">
      <c r="A44" s="71"/>
      <c r="B44" s="72"/>
      <c r="C44" s="70"/>
      <c r="D44" s="72"/>
      <c r="E44" s="70"/>
      <c r="F44" s="72"/>
      <c r="G44" s="70"/>
      <c r="H44" s="70"/>
    </row>
    <row r="45" spans="1:8" x14ac:dyDescent="0.35">
      <c r="A45" s="71"/>
      <c r="B45" s="72"/>
      <c r="C45" s="70"/>
      <c r="D45" s="72"/>
      <c r="E45" s="70"/>
      <c r="F45" s="72"/>
      <c r="G45" s="70"/>
      <c r="H45" s="70"/>
    </row>
    <row r="46" spans="1:8" x14ac:dyDescent="0.35">
      <c r="A46" s="71"/>
      <c r="B46" s="72"/>
      <c r="C46" s="70"/>
      <c r="D46" s="72"/>
      <c r="E46" s="70"/>
      <c r="F46" s="72"/>
      <c r="G46" s="70"/>
      <c r="H46" s="70"/>
    </row>
    <row r="47" spans="1:8" x14ac:dyDescent="0.35">
      <c r="A47" s="71"/>
      <c r="B47" s="72"/>
      <c r="C47" s="70"/>
      <c r="D47" s="72"/>
      <c r="E47" s="70"/>
      <c r="F47" s="72"/>
      <c r="G47" s="70"/>
      <c r="H47" s="70"/>
    </row>
    <row r="48" spans="1:8" x14ac:dyDescent="0.35">
      <c r="A48" s="71"/>
      <c r="B48" s="72"/>
      <c r="C48" s="70"/>
      <c r="D48" s="72"/>
      <c r="E48" s="70"/>
      <c r="F48" s="72"/>
      <c r="G48" s="70"/>
      <c r="H48" s="70"/>
    </row>
    <row r="49" spans="1:8" x14ac:dyDescent="0.35">
      <c r="A49" s="71"/>
      <c r="B49" s="72"/>
      <c r="C49" s="70"/>
      <c r="D49" s="72"/>
      <c r="E49" s="70"/>
      <c r="F49" s="72"/>
      <c r="G49" s="70"/>
      <c r="H49" s="70"/>
    </row>
    <row r="50" spans="1:8" x14ac:dyDescent="0.35">
      <c r="A50" s="71"/>
      <c r="B50" s="72"/>
      <c r="C50" s="70"/>
      <c r="D50" s="72"/>
      <c r="E50" s="70"/>
      <c r="F50" s="72"/>
      <c r="G50" s="70"/>
      <c r="H50" s="70"/>
    </row>
    <row r="51" spans="1:8" x14ac:dyDescent="0.35">
      <c r="A51" s="71"/>
      <c r="B51" s="72"/>
      <c r="C51" s="70"/>
      <c r="D51" s="72"/>
      <c r="E51" s="70"/>
      <c r="F51" s="72"/>
      <c r="G51" s="70"/>
      <c r="H51" s="70"/>
    </row>
    <row r="52" spans="1:8" x14ac:dyDescent="0.35">
      <c r="A52" s="71"/>
      <c r="B52" s="72"/>
      <c r="C52" s="70"/>
      <c r="D52" s="72"/>
      <c r="E52" s="70"/>
      <c r="F52" s="72"/>
      <c r="G52" s="70"/>
      <c r="H52" s="70"/>
    </row>
    <row r="53" spans="1:8" x14ac:dyDescent="0.35">
      <c r="A53" s="71"/>
      <c r="B53" s="72"/>
      <c r="C53" s="70"/>
      <c r="D53" s="72"/>
      <c r="E53" s="70"/>
      <c r="F53" s="72"/>
      <c r="G53" s="70"/>
      <c r="H53" s="70"/>
    </row>
    <row r="54" spans="1:8" x14ac:dyDescent="0.35">
      <c r="A54" s="71"/>
      <c r="B54" s="72"/>
      <c r="C54" s="70"/>
      <c r="D54" s="72"/>
      <c r="E54" s="70"/>
      <c r="F54" s="72"/>
      <c r="G54" s="70"/>
      <c r="H54" s="70"/>
    </row>
    <row r="55" spans="1:8" x14ac:dyDescent="0.35">
      <c r="A55" s="71"/>
      <c r="B55" s="72"/>
      <c r="C55" s="70"/>
      <c r="D55" s="72"/>
      <c r="E55" s="70"/>
      <c r="F55" s="72"/>
      <c r="G55" s="70"/>
      <c r="H55" s="70"/>
    </row>
    <row r="56" spans="1:8" x14ac:dyDescent="0.35">
      <c r="A56" s="71"/>
      <c r="B56" s="72"/>
      <c r="C56" s="70"/>
      <c r="D56" s="72"/>
      <c r="E56" s="70"/>
      <c r="F56" s="72"/>
      <c r="G56" s="70"/>
      <c r="H56" s="70"/>
    </row>
    <row r="57" spans="1:8" x14ac:dyDescent="0.35">
      <c r="A57" s="71"/>
      <c r="B57" s="72"/>
      <c r="C57" s="70"/>
      <c r="D57" s="72"/>
      <c r="E57" s="70"/>
      <c r="F57" s="72"/>
      <c r="G57" s="70"/>
      <c r="H57" s="70"/>
    </row>
    <row r="58" spans="1:8" x14ac:dyDescent="0.35">
      <c r="A58" s="71"/>
      <c r="B58" s="72"/>
      <c r="C58" s="70"/>
      <c r="D58" s="72"/>
      <c r="E58" s="70"/>
      <c r="F58" s="72"/>
      <c r="G58" s="70"/>
      <c r="H58" s="70"/>
    </row>
    <row r="59" spans="1:8" x14ac:dyDescent="0.35">
      <c r="A59" s="71"/>
      <c r="B59" s="72"/>
      <c r="C59" s="70"/>
      <c r="D59" s="72"/>
      <c r="E59" s="70"/>
      <c r="F59" s="72"/>
      <c r="G59" s="70"/>
      <c r="H59" s="70"/>
    </row>
    <row r="60" spans="1:8" x14ac:dyDescent="0.35">
      <c r="A60" s="71"/>
      <c r="B60" s="72"/>
      <c r="C60" s="70"/>
      <c r="D60" s="72"/>
      <c r="E60" s="70"/>
      <c r="F60" s="72"/>
      <c r="G60" s="70"/>
      <c r="H60" s="70"/>
    </row>
    <row r="61" spans="1:8" x14ac:dyDescent="0.35">
      <c r="A61" s="71"/>
      <c r="B61" s="72"/>
      <c r="C61" s="70"/>
      <c r="D61" s="72"/>
      <c r="E61" s="70"/>
      <c r="F61" s="72"/>
      <c r="G61" s="70"/>
      <c r="H61" s="70"/>
    </row>
    <row r="62" spans="1:8" x14ac:dyDescent="0.35">
      <c r="A62" s="71"/>
      <c r="B62" s="72"/>
      <c r="C62" s="70"/>
      <c r="D62" s="72"/>
      <c r="E62" s="70"/>
      <c r="F62" s="72"/>
      <c r="G62" s="70"/>
      <c r="H62" s="70"/>
    </row>
    <row r="63" spans="1:8" x14ac:dyDescent="0.35">
      <c r="A63" s="71"/>
      <c r="B63" s="72"/>
      <c r="C63" s="70"/>
      <c r="D63" s="72"/>
      <c r="E63" s="70"/>
      <c r="F63" s="72"/>
      <c r="G63" s="70"/>
      <c r="H63" s="70"/>
    </row>
    <row r="64" spans="1:8" x14ac:dyDescent="0.35">
      <c r="A64" s="71"/>
      <c r="B64" s="72"/>
      <c r="C64" s="70"/>
      <c r="D64" s="72"/>
      <c r="E64" s="70"/>
      <c r="F64" s="72"/>
      <c r="G64" s="70"/>
      <c r="H64" s="70"/>
    </row>
    <row r="65" spans="1:8" x14ac:dyDescent="0.35">
      <c r="A65" s="71"/>
      <c r="B65" s="72"/>
      <c r="C65" s="70"/>
      <c r="D65" s="72"/>
      <c r="E65" s="70"/>
      <c r="F65" s="72"/>
      <c r="G65" s="70"/>
      <c r="H65" s="70"/>
    </row>
    <row r="66" spans="1:8" x14ac:dyDescent="0.35">
      <c r="A66" s="71"/>
      <c r="B66" s="72"/>
      <c r="C66" s="70"/>
      <c r="D66" s="72"/>
      <c r="E66" s="70"/>
      <c r="F66" s="72"/>
      <c r="G66" s="70"/>
      <c r="H66" s="70"/>
    </row>
    <row r="67" spans="1:8" x14ac:dyDescent="0.35">
      <c r="A67" s="71"/>
      <c r="B67" s="72"/>
      <c r="C67" s="70"/>
      <c r="D67" s="72"/>
      <c r="E67" s="70"/>
      <c r="F67" s="72"/>
      <c r="G67" s="70"/>
      <c r="H67" s="70"/>
    </row>
    <row r="68" spans="1:8" x14ac:dyDescent="0.35">
      <c r="A68" s="71"/>
      <c r="B68" s="72"/>
      <c r="C68" s="70"/>
      <c r="D68" s="72"/>
      <c r="E68" s="70"/>
      <c r="F68" s="72"/>
      <c r="G68" s="70"/>
      <c r="H68" s="70"/>
    </row>
    <row r="69" spans="1:8" x14ac:dyDescent="0.35">
      <c r="A69" s="71"/>
      <c r="B69" s="72"/>
      <c r="C69" s="70"/>
      <c r="D69" s="72"/>
      <c r="E69" s="70"/>
      <c r="F69" s="72"/>
      <c r="G69" s="70"/>
      <c r="H69" s="70"/>
    </row>
    <row r="70" spans="1:8" x14ac:dyDescent="0.35">
      <c r="A70" s="71"/>
      <c r="B70" s="72"/>
      <c r="C70" s="70"/>
      <c r="D70" s="72"/>
      <c r="E70" s="70"/>
      <c r="F70" s="72"/>
      <c r="G70" s="70"/>
      <c r="H70" s="70"/>
    </row>
    <row r="71" spans="1:8" x14ac:dyDescent="0.35">
      <c r="A71" s="71"/>
      <c r="B71" s="72"/>
      <c r="C71" s="70"/>
      <c r="D71" s="72"/>
      <c r="E71" s="70"/>
      <c r="F71" s="72"/>
      <c r="G71" s="70"/>
      <c r="H71" s="70"/>
    </row>
    <row r="72" spans="1:8" x14ac:dyDescent="0.35">
      <c r="A72" s="71"/>
      <c r="B72" s="72"/>
      <c r="C72" s="70"/>
      <c r="D72" s="72"/>
      <c r="E72" s="70"/>
      <c r="F72" s="72"/>
      <c r="G72" s="70"/>
      <c r="H72" s="70"/>
    </row>
    <row r="73" spans="1:8" s="68" customFormat="1" ht="65.25" customHeight="1" x14ac:dyDescent="0.35">
      <c r="A73" s="63">
        <v>9</v>
      </c>
      <c r="B73" s="64"/>
      <c r="C73" s="121" t="s">
        <v>145</v>
      </c>
      <c r="D73" s="69"/>
      <c r="E73" s="65"/>
      <c r="F73" s="64"/>
      <c r="G73" s="67"/>
      <c r="H73" s="65"/>
    </row>
  </sheetData>
  <sheetProtection formatColumns="0" formatRows="0" insertRows="0" deleteRows="0" selectLockedCells="1" sort="0" autoFilter="0"/>
  <autoFilter ref="A7:H73" xr:uid="{00000000-0009-0000-0000-000001000000}"/>
  <sortState xmlns:xlrd2="http://schemas.microsoft.com/office/spreadsheetml/2017/richdata2" ref="B3:H36">
    <sortCondition ref="B3:B36"/>
  </sortState>
  <mergeCells count="3">
    <mergeCell ref="B2:B4"/>
    <mergeCell ref="C3:D4"/>
    <mergeCell ref="C2:D2"/>
  </mergeCells>
  <dataValidations count="5">
    <dataValidation type="list" allowBlank="1" showInputMessage="1" showErrorMessage="1" sqref="B8:B72" xr:uid="{00000000-0002-0000-0100-000000000000}">
      <formula1>Party</formula1>
    </dataValidation>
    <dataValidation type="list" allowBlank="1" showInputMessage="1" showErrorMessage="1" sqref="D8:D72" xr:uid="{00000000-0002-0000-0100-000001000000}">
      <formula1>Bias</formula1>
    </dataValidation>
    <dataValidation type="list" allowBlank="1" showInputMessage="1" showErrorMessage="1" sqref="F8:F72" xr:uid="{00000000-0002-0000-0100-000002000000}">
      <formula1>Priority</formula1>
    </dataValidation>
    <dataValidation type="list" allowBlank="1" showInputMessage="1" sqref="G8:G72" xr:uid="{00000000-0002-0000-0100-000003000000}">
      <formula1>Treatment</formula1>
    </dataValidation>
    <dataValidation type="list" allowBlank="1" showInputMessage="1" showErrorMessage="1" sqref="E8:E72" xr:uid="{00000000-0002-0000-0100-000004000000}">
      <formula1>Process</formula1>
    </dataValidation>
  </dataValidations>
  <pageMargins left="0.70866141732283472" right="0.31496062992125984" top="0.39370078740157483" bottom="0.35433070866141736" header="0.31496062992125984" footer="0.31496062992125984"/>
  <pageSetup scale="52" fitToHeight="0" orientation="landscape" horizontalDpi="4294967294" r:id="rId1"/>
  <rowBreaks count="1" manualBreakCount="1">
    <brk id="17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P89"/>
  <sheetViews>
    <sheetView showGridLines="0" tabSelected="1" zoomScale="60" zoomScaleNormal="60" zoomScaleSheetLayoutView="80" workbookViewId="0">
      <selection activeCell="C8" sqref="C8"/>
    </sheetView>
  </sheetViews>
  <sheetFormatPr baseColWidth="10" defaultColWidth="9.140625" defaultRowHeight="20.25" x14ac:dyDescent="0.3"/>
  <cols>
    <col min="1" max="1" width="15.42578125" style="92" customWidth="1"/>
    <col min="2" max="2" width="26.42578125" style="92" customWidth="1"/>
    <col min="3" max="3" width="71.140625" style="92" customWidth="1"/>
    <col min="4" max="4" width="21.28515625" style="92" customWidth="1"/>
    <col min="5" max="5" width="29" style="92" customWidth="1"/>
    <col min="6" max="6" width="31.140625" style="92" bestFit="1" customWidth="1"/>
    <col min="7" max="7" width="16.5703125" style="92" customWidth="1"/>
    <col min="8" max="8" width="15.42578125" style="92" customWidth="1"/>
    <col min="9" max="9" width="17.28515625" style="92" customWidth="1"/>
    <col min="10" max="10" width="16" style="92" customWidth="1"/>
    <col min="11" max="11" width="17.42578125" style="92" customWidth="1"/>
    <col min="12" max="12" width="16" style="92" customWidth="1"/>
    <col min="13" max="13" width="20.28515625" style="92" customWidth="1"/>
    <col min="14" max="14" width="14" style="92" customWidth="1"/>
    <col min="15" max="15" width="51.28515625" style="93" customWidth="1"/>
    <col min="16" max="16" width="16.85546875" style="93" customWidth="1"/>
    <col min="17" max="16384" width="9.140625" style="93"/>
  </cols>
  <sheetData>
    <row r="2" spans="1:16" s="58" customFormat="1" ht="36" customHeight="1" x14ac:dyDescent="0.35">
      <c r="A2" s="94"/>
      <c r="B2" s="147" t="s">
        <v>152</v>
      </c>
      <c r="C2" s="150" t="s">
        <v>141</v>
      </c>
      <c r="D2" s="151"/>
      <c r="E2" s="117" t="s">
        <v>150</v>
      </c>
      <c r="F2" s="95"/>
    </row>
    <row r="3" spans="1:16" s="58" customFormat="1" ht="15" customHeight="1" x14ac:dyDescent="0.35">
      <c r="A3" s="94"/>
      <c r="B3" s="147"/>
      <c r="C3" s="150" t="s">
        <v>156</v>
      </c>
      <c r="D3" s="151"/>
      <c r="E3" s="118" t="s">
        <v>143</v>
      </c>
      <c r="F3" s="95"/>
    </row>
    <row r="4" spans="1:16" s="58" customFormat="1" ht="35.25" customHeight="1" x14ac:dyDescent="0.35">
      <c r="A4" s="94"/>
      <c r="B4" s="147"/>
      <c r="C4" s="152"/>
      <c r="D4" s="153"/>
      <c r="E4" s="119" t="s">
        <v>151</v>
      </c>
      <c r="F4" s="95"/>
    </row>
    <row r="5" spans="1:16" s="77" customFormat="1" ht="21" x14ac:dyDescent="0.3">
      <c r="A5" s="96"/>
      <c r="B5" s="74"/>
      <c r="C5" s="22"/>
      <c r="D5" s="22"/>
      <c r="E5" s="22"/>
      <c r="F5" s="95"/>
      <c r="G5" s="75"/>
      <c r="H5" s="75"/>
      <c r="I5" s="75"/>
      <c r="J5" s="75"/>
      <c r="K5" s="75"/>
      <c r="L5" s="75"/>
      <c r="M5" s="97"/>
      <c r="N5" s="97"/>
    </row>
    <row r="6" spans="1:16" s="130" customFormat="1" ht="66" customHeight="1" x14ac:dyDescent="0.25">
      <c r="A6" s="141" t="s">
        <v>23</v>
      </c>
      <c r="B6" s="141" t="s">
        <v>122</v>
      </c>
      <c r="C6" s="141" t="s">
        <v>24</v>
      </c>
      <c r="D6" s="143" t="s">
        <v>25</v>
      </c>
      <c r="E6" s="143"/>
      <c r="F6" s="148" t="s">
        <v>82</v>
      </c>
      <c r="G6" s="144" t="s">
        <v>105</v>
      </c>
      <c r="H6" s="145"/>
      <c r="I6" s="145"/>
      <c r="J6" s="145"/>
      <c r="K6" s="145"/>
      <c r="L6" s="146"/>
      <c r="M6" s="148" t="s">
        <v>89</v>
      </c>
      <c r="N6" s="148" t="s">
        <v>149</v>
      </c>
      <c r="O6" s="129" t="s">
        <v>90</v>
      </c>
      <c r="P6" s="148" t="s">
        <v>91</v>
      </c>
    </row>
    <row r="7" spans="1:16" s="133" customFormat="1" ht="103.5" customHeight="1" x14ac:dyDescent="0.25">
      <c r="A7" s="142"/>
      <c r="B7" s="142"/>
      <c r="C7" s="142"/>
      <c r="D7" s="131" t="s">
        <v>26</v>
      </c>
      <c r="E7" s="131" t="s">
        <v>27</v>
      </c>
      <c r="F7" s="149"/>
      <c r="G7" s="131" t="s">
        <v>83</v>
      </c>
      <c r="H7" s="131" t="s">
        <v>84</v>
      </c>
      <c r="I7" s="131" t="s">
        <v>85</v>
      </c>
      <c r="J7" s="131" t="s">
        <v>86</v>
      </c>
      <c r="K7" s="131" t="s">
        <v>87</v>
      </c>
      <c r="L7" s="131" t="s">
        <v>88</v>
      </c>
      <c r="M7" s="149"/>
      <c r="N7" s="149"/>
      <c r="O7" s="132" t="str">
        <f>Listas!V18</f>
        <v>(Requerido para los factores de riesgo &gt;=8, 
sugerido para factores de riesgo entre 5 y 8)</v>
      </c>
      <c r="P7" s="149"/>
    </row>
    <row r="8" spans="1:16" ht="91.5" customHeight="1" x14ac:dyDescent="0.3">
      <c r="A8" s="98">
        <v>1</v>
      </c>
      <c r="B8" s="127"/>
      <c r="C8" s="66"/>
      <c r="D8" s="82" t="s">
        <v>41</v>
      </c>
      <c r="E8" s="82" t="s">
        <v>46</v>
      </c>
      <c r="F8" s="99">
        <f>IF($D8="","",AVERAGE(VLOOKUP($D8,Listas!$K$1:$S$6,9,0),(VLOOKUP($E8,Listas!$L$1:$S$6,8,0))))</f>
        <v>4.5</v>
      </c>
      <c r="G8" s="82" t="s">
        <v>49</v>
      </c>
      <c r="H8" s="82" t="s">
        <v>49</v>
      </c>
      <c r="I8" s="82" t="s">
        <v>49</v>
      </c>
      <c r="J8" s="82" t="s">
        <v>49</v>
      </c>
      <c r="K8" s="82" t="s">
        <v>49</v>
      </c>
      <c r="L8" s="82" t="s">
        <v>5</v>
      </c>
      <c r="M8" s="99">
        <f>IF($G8="","",(AVERAGE(VLOOKUP($G8,Listas!$M$1:$S$6,7,0),VLOOKUP($H8,Listas!$M$1:$S$6,7,0),VLOOKUP($I8,Listas!$M$1:$S$6,7,0),VLOOKUP($J8,Listas!$N$1:$S$6,6,0),VLOOKUP($K8,Listas!$P$1:$S$6,4,0),VLOOKUP($L8,Listas!$O$1:$S$6,5,0))))</f>
        <v>1</v>
      </c>
      <c r="N8" s="100">
        <f>IF($D8="","",$F8*$M8)</f>
        <v>4.5</v>
      </c>
      <c r="O8" s="65"/>
      <c r="P8" s="113"/>
    </row>
    <row r="9" spans="1:16" ht="84.75" customHeight="1" x14ac:dyDescent="0.3">
      <c r="A9" s="98">
        <f>+A8+1</f>
        <v>2</v>
      </c>
      <c r="B9" s="127"/>
      <c r="C9" s="66"/>
      <c r="D9" s="82" t="s">
        <v>37</v>
      </c>
      <c r="E9" s="82" t="s">
        <v>44</v>
      </c>
      <c r="F9" s="99">
        <f>IF($D9="","",AVERAGE(VLOOKUP($D9,Listas!$K$1:$S$6,9,0),(VLOOKUP($E9,Listas!$L$1:$S$6,8,0))))</f>
        <v>1.5</v>
      </c>
      <c r="G9" s="82" t="s">
        <v>52</v>
      </c>
      <c r="H9" s="82" t="s">
        <v>49</v>
      </c>
      <c r="I9" s="82" t="s">
        <v>52</v>
      </c>
      <c r="J9" s="82" t="s">
        <v>49</v>
      </c>
      <c r="K9" s="82" t="s">
        <v>59</v>
      </c>
      <c r="L9" s="82" t="s">
        <v>5</v>
      </c>
      <c r="M9" s="99">
        <f>IF($G9="","",(AVERAGE(VLOOKUP($G9,Listas!$M$1:$S$6,7,0),VLOOKUP($H9,Listas!$M$1:$S$6,7,0),VLOOKUP($I9,Listas!$M$1:$S$6,7,0),VLOOKUP($J9,Listas!$N$1:$S$6,6,0),VLOOKUP($K9,Listas!$P$1:$S$6,4,0),VLOOKUP($L9,Listas!$O$1:$S$6,5,0))))</f>
        <v>1.8333333333333333</v>
      </c>
      <c r="N9" s="99">
        <f t="shared" ref="N9:N54" si="0">IF($D9="","",$F9*$M9)</f>
        <v>2.75</v>
      </c>
      <c r="O9" s="85"/>
      <c r="P9" s="101"/>
    </row>
    <row r="10" spans="1:16" ht="79.5" customHeight="1" x14ac:dyDescent="0.3">
      <c r="A10" s="110">
        <f t="shared" ref="A10:A14" si="1">+A9+1</f>
        <v>3</v>
      </c>
      <c r="B10" s="127"/>
      <c r="C10" s="66"/>
      <c r="D10" s="82" t="s">
        <v>40</v>
      </c>
      <c r="E10" s="82" t="s">
        <v>45</v>
      </c>
      <c r="F10" s="99">
        <f>IF($D10="","",AVERAGE(VLOOKUP($D10,Listas!$K$1:$S$6,9,0),(VLOOKUP($E10,Listas!$L$1:$S$6,8,0))))</f>
        <v>3</v>
      </c>
      <c r="G10" s="82" t="s">
        <v>50</v>
      </c>
      <c r="H10" s="82" t="s">
        <v>49</v>
      </c>
      <c r="I10" s="82" t="s">
        <v>50</v>
      </c>
      <c r="J10" s="82" t="s">
        <v>49</v>
      </c>
      <c r="K10" s="82" t="s">
        <v>59</v>
      </c>
      <c r="L10" s="82" t="s">
        <v>5</v>
      </c>
      <c r="M10" s="99">
        <f>IF($G10="","",(AVERAGE(VLOOKUP($G10,Listas!$M$1:$S$6,7,0),VLOOKUP($H10,Listas!$M$1:$S$6,7,0),VLOOKUP($I10,Listas!$M$1:$S$6,7,0),VLOOKUP($J10,Listas!$N$1:$S$6,6,0),VLOOKUP($K10,Listas!$P$1:$S$6,4,0),VLOOKUP($L10,Listas!$O$1:$S$6,5,0))))</f>
        <v>1.5</v>
      </c>
      <c r="N10" s="99">
        <f t="shared" si="0"/>
        <v>4.5</v>
      </c>
      <c r="O10" s="65"/>
      <c r="P10" s="113"/>
    </row>
    <row r="11" spans="1:16" ht="93" customHeight="1" x14ac:dyDescent="0.3">
      <c r="A11" s="110">
        <f t="shared" si="1"/>
        <v>4</v>
      </c>
      <c r="B11" s="127"/>
      <c r="C11" s="66"/>
      <c r="D11" s="82" t="s">
        <v>38</v>
      </c>
      <c r="E11" s="82" t="s">
        <v>43</v>
      </c>
      <c r="F11" s="99">
        <f>IF($D11="","",AVERAGE(VLOOKUP($D11,Listas!$K$1:$S$6,9,0),(VLOOKUP($E11,Listas!$L$1:$S$6,8,0))))</f>
        <v>1.5</v>
      </c>
      <c r="G11" s="82" t="s">
        <v>52</v>
      </c>
      <c r="H11" s="82" t="s">
        <v>49</v>
      </c>
      <c r="I11" s="82" t="s">
        <v>52</v>
      </c>
      <c r="J11" s="82" t="s">
        <v>49</v>
      </c>
      <c r="K11" s="82" t="s">
        <v>59</v>
      </c>
      <c r="L11" s="82" t="s">
        <v>5</v>
      </c>
      <c r="M11" s="99">
        <f>IF($G11="","",(AVERAGE(VLOOKUP($G11,Listas!$M$1:$S$6,7,0),VLOOKUP($H11,Listas!$M$1:$S$6,7,0),VLOOKUP($I11,Listas!$M$1:$S$6,7,0),VLOOKUP($J11,Listas!$N$1:$S$6,6,0),VLOOKUP($K11,Listas!$P$1:$S$6,4,0),VLOOKUP($L11,Listas!$O$1:$S$6,5,0))))</f>
        <v>1.8333333333333333</v>
      </c>
      <c r="N11" s="99">
        <f t="shared" ref="N11:N23" si="2">IF($D11="","",$F11*$M11)</f>
        <v>2.75</v>
      </c>
      <c r="O11" s="85"/>
      <c r="P11" s="101"/>
    </row>
    <row r="12" spans="1:16" ht="93" customHeight="1" x14ac:dyDescent="0.3">
      <c r="A12" s="110">
        <f t="shared" si="1"/>
        <v>5</v>
      </c>
      <c r="B12" s="127"/>
      <c r="C12" s="66"/>
      <c r="D12" s="82" t="s">
        <v>40</v>
      </c>
      <c r="E12" s="82" t="s">
        <v>45</v>
      </c>
      <c r="F12" s="99">
        <f>IF($D12="","",AVERAGE(VLOOKUP($D12,Listas!$K$1:$S$6,9,0),(VLOOKUP($E12,Listas!$L$1:$S$6,8,0))))</f>
        <v>3</v>
      </c>
      <c r="G12" s="82" t="s">
        <v>50</v>
      </c>
      <c r="H12" s="82" t="s">
        <v>49</v>
      </c>
      <c r="I12" s="82" t="s">
        <v>50</v>
      </c>
      <c r="J12" s="82" t="s">
        <v>49</v>
      </c>
      <c r="K12" s="82" t="s">
        <v>59</v>
      </c>
      <c r="L12" s="82" t="s">
        <v>3</v>
      </c>
      <c r="M12" s="99">
        <f>IF($G12="","",(AVERAGE(VLOOKUP($G12,Listas!$M$1:$S$6,7,0),VLOOKUP($H12,Listas!$M$1:$S$6,7,0),VLOOKUP($I12,Listas!$M$1:$S$6,7,0),VLOOKUP($J12,Listas!$N$1:$S$6,6,0),VLOOKUP($K12,Listas!$P$1:$S$6,4,0),VLOOKUP($L12,Listas!$O$1:$S$6,5,0))))</f>
        <v>2.1666666666666665</v>
      </c>
      <c r="N12" s="99">
        <f t="shared" si="2"/>
        <v>6.5</v>
      </c>
      <c r="O12" s="85"/>
      <c r="P12" s="101" t="s">
        <v>147</v>
      </c>
    </row>
    <row r="13" spans="1:16" ht="80.25" customHeight="1" x14ac:dyDescent="0.3">
      <c r="A13" s="110">
        <f t="shared" si="1"/>
        <v>6</v>
      </c>
      <c r="B13" s="127"/>
      <c r="C13" s="128"/>
      <c r="D13" s="82" t="s">
        <v>40</v>
      </c>
      <c r="E13" s="82" t="s">
        <v>46</v>
      </c>
      <c r="F13" s="99">
        <f>IF($D13="","",AVERAGE(VLOOKUP($D13,Listas!$K$1:$S$6,9,0),(VLOOKUP($E13,Listas!$L$1:$S$6,8,0))))</f>
        <v>3.5</v>
      </c>
      <c r="G13" s="82" t="s">
        <v>52</v>
      </c>
      <c r="H13" s="82" t="s">
        <v>49</v>
      </c>
      <c r="I13" s="82" t="s">
        <v>50</v>
      </c>
      <c r="J13" s="82" t="s">
        <v>49</v>
      </c>
      <c r="K13" s="82" t="s">
        <v>59</v>
      </c>
      <c r="L13" s="82" t="s">
        <v>3</v>
      </c>
      <c r="M13" s="99">
        <f>IF($G13="","",(AVERAGE(VLOOKUP($G13,Listas!$M$1:$S$6,7,0),VLOOKUP($H13,Listas!$M$1:$S$6,7,0),VLOOKUP($I13,Listas!$M$1:$S$6,7,0),VLOOKUP($J13,Listas!$N$1:$S$6,6,0),VLOOKUP($K13,Listas!$P$1:$S$6,4,0),VLOOKUP($L13,Listas!$O$1:$S$6,5,0))))</f>
        <v>2.3333333333333335</v>
      </c>
      <c r="N13" s="99">
        <f t="shared" si="2"/>
        <v>8.1666666666666679</v>
      </c>
      <c r="O13" s="85"/>
      <c r="P13" s="101" t="s">
        <v>147</v>
      </c>
    </row>
    <row r="14" spans="1:16" ht="80.25" customHeight="1" x14ac:dyDescent="0.3">
      <c r="A14" s="111">
        <f t="shared" si="1"/>
        <v>7</v>
      </c>
      <c r="B14" s="127"/>
      <c r="C14" s="128"/>
      <c r="D14" s="82" t="s">
        <v>39</v>
      </c>
      <c r="E14" s="82" t="s">
        <v>46</v>
      </c>
      <c r="F14" s="99">
        <f>IF($D14="","",AVERAGE(VLOOKUP($D14,Listas!$K$1:$S$6,9,0),(VLOOKUP($E14,Listas!$L$1:$S$6,8,0))))</f>
        <v>4</v>
      </c>
      <c r="G14" s="82" t="s">
        <v>52</v>
      </c>
      <c r="H14" s="82" t="s">
        <v>49</v>
      </c>
      <c r="I14" s="82" t="s">
        <v>50</v>
      </c>
      <c r="J14" s="82" t="s">
        <v>49</v>
      </c>
      <c r="K14" s="82" t="s">
        <v>59</v>
      </c>
      <c r="L14" s="82" t="s">
        <v>3</v>
      </c>
      <c r="M14" s="99">
        <f>IF($G14="","",(AVERAGE(VLOOKUP($G14,Listas!$M$1:$S$6,7,0),VLOOKUP($H14,Listas!$M$1:$S$6,7,0),VLOOKUP($I14,Listas!$M$1:$S$6,7,0),VLOOKUP($J14,Listas!$N$1:$S$6,6,0),VLOOKUP($K14,Listas!$P$1:$S$6,4,0),VLOOKUP($L14,Listas!$O$1:$S$6,5,0))))</f>
        <v>2.3333333333333335</v>
      </c>
      <c r="N14" s="99">
        <f t="shared" si="2"/>
        <v>9.3333333333333339</v>
      </c>
      <c r="O14" s="85"/>
      <c r="P14" s="114" t="s">
        <v>147</v>
      </c>
    </row>
    <row r="15" spans="1:16" ht="14.25" customHeight="1" x14ac:dyDescent="0.3">
      <c r="A15" s="103"/>
      <c r="B15" s="70"/>
      <c r="C15" s="89"/>
      <c r="D15" s="87"/>
      <c r="E15" s="87"/>
      <c r="F15" s="104" t="str">
        <f>IF($D15="","",AVERAGE(VLOOKUP($D15,Listas!$K$1:$S$6,9,0),(VLOOKUP($E15,Listas!$L$1:$S$6,8,0))))</f>
        <v/>
      </c>
      <c r="G15" s="87"/>
      <c r="H15" s="87"/>
      <c r="I15" s="87"/>
      <c r="J15" s="87"/>
      <c r="K15" s="87"/>
      <c r="L15" s="87"/>
      <c r="M15" s="104" t="str">
        <f>IF($G15="","",(AVERAGE(VLOOKUP($G15,Listas!$M$1:$S$6,7,0),VLOOKUP($H15,Listas!$M$1:$S$6,7,0),VLOOKUP($I15,Listas!$M$1:$S$6,7,0),VLOOKUP($J15,Listas!$N$1:$S$6,6,0),VLOOKUP($K15,Listas!$P$1:$S$6,4,0),VLOOKUP($L15,Listas!$O$1:$S$6,5,0))))</f>
        <v/>
      </c>
      <c r="N15" s="102" t="str">
        <f t="shared" si="2"/>
        <v/>
      </c>
      <c r="O15" s="88"/>
      <c r="P15" s="105"/>
    </row>
    <row r="16" spans="1:16" ht="14.25" customHeight="1" x14ac:dyDescent="0.3">
      <c r="A16" s="103"/>
      <c r="B16" s="70"/>
      <c r="C16" s="89"/>
      <c r="D16" s="87"/>
      <c r="E16" s="87"/>
      <c r="F16" s="104" t="str">
        <f>IF($D16="","",AVERAGE(VLOOKUP($D16,Listas!$K$1:$S$6,9,0),(VLOOKUP($E16,Listas!$L$1:$S$6,8,0))))</f>
        <v/>
      </c>
      <c r="G16" s="87"/>
      <c r="H16" s="87"/>
      <c r="I16" s="87"/>
      <c r="J16" s="87"/>
      <c r="K16" s="87"/>
      <c r="L16" s="87"/>
      <c r="M16" s="104" t="str">
        <f>IF($G16="","",(AVERAGE(VLOOKUP($G16,Listas!$M$1:$S$6,7,0),VLOOKUP($H16,Listas!$M$1:$S$6,7,0),VLOOKUP($I16,Listas!$M$1:$S$6,7,0),VLOOKUP($J16,Listas!$N$1:$S$6,6,0),VLOOKUP($K16,Listas!$P$1:$S$6,4,0),VLOOKUP($L16,Listas!$O$1:$S$6,5,0))))</f>
        <v/>
      </c>
      <c r="N16" s="102" t="str">
        <f t="shared" si="2"/>
        <v/>
      </c>
      <c r="O16" s="88"/>
      <c r="P16" s="105"/>
    </row>
    <row r="17" spans="1:16" ht="14.25" customHeight="1" x14ac:dyDescent="0.3">
      <c r="A17" s="103"/>
      <c r="B17" s="70"/>
      <c r="C17" s="86"/>
      <c r="D17" s="87"/>
      <c r="E17" s="87"/>
      <c r="F17" s="104" t="str">
        <f>IF($D17="","",AVERAGE(VLOOKUP($D17,Listas!$K$1:$S$6,9,0),(VLOOKUP($E17,Listas!$L$1:$S$6,8,0))))</f>
        <v/>
      </c>
      <c r="G17" s="87"/>
      <c r="H17" s="87"/>
      <c r="I17" s="87"/>
      <c r="J17" s="87"/>
      <c r="K17" s="87"/>
      <c r="L17" s="87"/>
      <c r="M17" s="104" t="str">
        <f>IF($G17="","",(AVERAGE(VLOOKUP($G17,Listas!$M$1:$S$6,7,0),VLOOKUP($H17,Listas!$M$1:$S$6,7,0),VLOOKUP($I17,Listas!$M$1:$S$6,7,0),VLOOKUP($J17,Listas!$N$1:$S$6,6,0),VLOOKUP($K17,Listas!$P$1:$S$6,4,0),VLOOKUP($L17,Listas!$O$1:$S$6,5,0))))</f>
        <v/>
      </c>
      <c r="N17" s="102" t="str">
        <f t="shared" si="2"/>
        <v/>
      </c>
      <c r="O17" s="88"/>
      <c r="P17" s="105"/>
    </row>
    <row r="18" spans="1:16" ht="14.25" customHeight="1" x14ac:dyDescent="0.3">
      <c r="A18" s="103"/>
      <c r="B18" s="70"/>
      <c r="C18" s="86"/>
      <c r="D18" s="87"/>
      <c r="E18" s="87"/>
      <c r="F18" s="104" t="str">
        <f>IF($D18="","",AVERAGE(VLOOKUP($D18,Listas!$K$1:$S$6,9,0),(VLOOKUP($E18,Listas!$L$1:$S$6,8,0))))</f>
        <v/>
      </c>
      <c r="G18" s="87"/>
      <c r="H18" s="87"/>
      <c r="I18" s="87"/>
      <c r="J18" s="87"/>
      <c r="K18" s="87"/>
      <c r="L18" s="87"/>
      <c r="M18" s="104" t="str">
        <f>IF($G18="","",(AVERAGE(VLOOKUP($G18,Listas!$M$1:$S$6,7,0),VLOOKUP($H18,Listas!$M$1:$S$6,7,0),VLOOKUP($I18,Listas!$M$1:$S$6,7,0),VLOOKUP($J18,Listas!$N$1:$S$6,6,0),VLOOKUP($K18,Listas!$P$1:$S$6,4,0),VLOOKUP($L18,Listas!$O$1:$S$6,5,0))))</f>
        <v/>
      </c>
      <c r="N18" s="102" t="str">
        <f t="shared" si="2"/>
        <v/>
      </c>
      <c r="O18" s="88"/>
      <c r="P18" s="105"/>
    </row>
    <row r="19" spans="1:16" ht="14.25" customHeight="1" x14ac:dyDescent="0.3">
      <c r="A19" s="103"/>
      <c r="B19" s="70"/>
      <c r="C19" s="86"/>
      <c r="D19" s="87"/>
      <c r="E19" s="87"/>
      <c r="F19" s="104" t="str">
        <f>IF($D19="","",AVERAGE(VLOOKUP($D19,Listas!$K$1:$S$6,9,0),(VLOOKUP($E19,Listas!$L$1:$S$6,8,0))))</f>
        <v/>
      </c>
      <c r="G19" s="87"/>
      <c r="H19" s="87"/>
      <c r="I19" s="87"/>
      <c r="J19" s="87"/>
      <c r="K19" s="87"/>
      <c r="L19" s="87"/>
      <c r="M19" s="104" t="str">
        <f>IF($G19="","",(AVERAGE(VLOOKUP($G19,Listas!$M$1:$S$6,7,0),VLOOKUP($H19,Listas!$M$1:$S$6,7,0),VLOOKUP($I19,Listas!$M$1:$S$6,7,0),VLOOKUP($J19,Listas!$N$1:$S$6,6,0),VLOOKUP($K19,Listas!$P$1:$S$6,4,0),VLOOKUP($L19,Listas!$O$1:$S$6,5,0))))</f>
        <v/>
      </c>
      <c r="N19" s="102" t="str">
        <f t="shared" si="2"/>
        <v/>
      </c>
      <c r="O19" s="88"/>
      <c r="P19" s="105"/>
    </row>
    <row r="20" spans="1:16" ht="14.25" customHeight="1" x14ac:dyDescent="0.3">
      <c r="A20" s="103"/>
      <c r="B20" s="70"/>
      <c r="C20" s="86"/>
      <c r="D20" s="87"/>
      <c r="E20" s="87"/>
      <c r="F20" s="104" t="str">
        <f>IF($D20="","",AVERAGE(VLOOKUP($D20,Listas!$K$1:$S$6,9,0),(VLOOKUP($E20,Listas!$L$1:$S$6,8,0))))</f>
        <v/>
      </c>
      <c r="G20" s="87"/>
      <c r="H20" s="87"/>
      <c r="I20" s="87"/>
      <c r="J20" s="87"/>
      <c r="K20" s="87"/>
      <c r="L20" s="87"/>
      <c r="M20" s="104" t="str">
        <f>IF($G20="","",(AVERAGE(VLOOKUP($G20,Listas!$M$1:$S$6,7,0),VLOOKUP($H20,Listas!$M$1:$S$6,7,0),VLOOKUP($I20,Listas!$M$1:$S$6,7,0),VLOOKUP($J20,Listas!$N$1:$S$6,6,0),VLOOKUP($K20,Listas!$P$1:$S$6,4,0),VLOOKUP($L20,Listas!$O$1:$S$6,5,0))))</f>
        <v/>
      </c>
      <c r="N20" s="102" t="str">
        <f t="shared" si="2"/>
        <v/>
      </c>
      <c r="O20" s="88"/>
      <c r="P20" s="105"/>
    </row>
    <row r="21" spans="1:16" ht="14.25" customHeight="1" x14ac:dyDescent="0.3">
      <c r="A21" s="103"/>
      <c r="B21" s="70"/>
      <c r="C21" s="86"/>
      <c r="D21" s="87"/>
      <c r="E21" s="87"/>
      <c r="F21" s="104" t="str">
        <f>IF($D21="","",AVERAGE(VLOOKUP($D21,Listas!$K$1:$S$6,9,0),(VLOOKUP($E21,Listas!$L$1:$S$6,8,0))))</f>
        <v/>
      </c>
      <c r="G21" s="87"/>
      <c r="H21" s="87"/>
      <c r="I21" s="87"/>
      <c r="J21" s="87"/>
      <c r="K21" s="87"/>
      <c r="L21" s="87"/>
      <c r="M21" s="104" t="str">
        <f>IF($G21="","",(AVERAGE(VLOOKUP($G21,Listas!$M$1:$S$6,7,0),VLOOKUP($H21,Listas!$M$1:$S$6,7,0),VLOOKUP($I21,Listas!$M$1:$S$6,7,0),VLOOKUP($J21,Listas!$N$1:$S$6,6,0),VLOOKUP($K21,Listas!$P$1:$S$6,4,0),VLOOKUP($L21,Listas!$O$1:$S$6,5,0))))</f>
        <v/>
      </c>
      <c r="N21" s="102" t="str">
        <f t="shared" si="2"/>
        <v/>
      </c>
      <c r="O21" s="88"/>
      <c r="P21" s="105"/>
    </row>
    <row r="22" spans="1:16" ht="14.25" customHeight="1" x14ac:dyDescent="0.3">
      <c r="A22" s="103"/>
      <c r="B22" s="70"/>
      <c r="C22" s="86"/>
      <c r="D22" s="87"/>
      <c r="E22" s="87"/>
      <c r="F22" s="104" t="str">
        <f>IF($D22="","",AVERAGE(VLOOKUP($D22,Listas!$K$1:$S$6,9,0),(VLOOKUP($E22,Listas!$L$1:$S$6,8,0))))</f>
        <v/>
      </c>
      <c r="G22" s="87"/>
      <c r="H22" s="87"/>
      <c r="I22" s="87"/>
      <c r="J22" s="87"/>
      <c r="K22" s="87"/>
      <c r="L22" s="87"/>
      <c r="M22" s="104" t="str">
        <f>IF($G22="","",(AVERAGE(VLOOKUP($G22,Listas!$M$1:$S$6,7,0),VLOOKUP($H22,Listas!$M$1:$S$6,7,0),VLOOKUP($I22,Listas!$M$1:$S$6,7,0),VLOOKUP($J22,Listas!$N$1:$S$6,6,0),VLOOKUP($K22,Listas!$P$1:$S$6,4,0),VLOOKUP($L22,Listas!$O$1:$S$6,5,0))))</f>
        <v/>
      </c>
      <c r="N22" s="102" t="str">
        <f t="shared" si="2"/>
        <v/>
      </c>
      <c r="O22" s="88"/>
      <c r="P22" s="105"/>
    </row>
    <row r="23" spans="1:16" ht="14.25" customHeight="1" x14ac:dyDescent="0.3">
      <c r="A23" s="103"/>
      <c r="B23" s="70"/>
      <c r="C23" s="86"/>
      <c r="D23" s="87"/>
      <c r="E23" s="87"/>
      <c r="F23" s="104" t="str">
        <f>IF($D23="","",AVERAGE(VLOOKUP($D23,Listas!$K$1:$S$6,9,0),(VLOOKUP($E23,Listas!$L$1:$S$6,8,0))))</f>
        <v/>
      </c>
      <c r="G23" s="87"/>
      <c r="H23" s="87"/>
      <c r="I23" s="87"/>
      <c r="J23" s="87"/>
      <c r="K23" s="87"/>
      <c r="L23" s="87"/>
      <c r="M23" s="104" t="str">
        <f>IF($G23="","",(AVERAGE(VLOOKUP($G23,Listas!$M$1:$S$6,7,0),VLOOKUP($H23,Listas!$M$1:$S$6,7,0),VLOOKUP($I23,Listas!$M$1:$S$6,7,0),VLOOKUP($J23,Listas!$N$1:$S$6,6,0),VLOOKUP($K23,Listas!$P$1:$S$6,4,0),VLOOKUP($L23,Listas!$O$1:$S$6,5,0))))</f>
        <v/>
      </c>
      <c r="N23" s="102" t="str">
        <f t="shared" si="2"/>
        <v/>
      </c>
      <c r="O23" s="88"/>
      <c r="P23" s="105"/>
    </row>
    <row r="24" spans="1:16" ht="14.25" customHeight="1" x14ac:dyDescent="0.3">
      <c r="A24" s="103"/>
      <c r="B24" s="70"/>
      <c r="C24" s="90"/>
      <c r="D24" s="87"/>
      <c r="E24" s="87"/>
      <c r="F24" s="104" t="str">
        <f>IF($D24="","",AVERAGE(VLOOKUP($D24,Listas!$K$1:$S$6,9,0),(VLOOKUP($E24,Listas!$L$1:$S$6,8,0))))</f>
        <v/>
      </c>
      <c r="G24" s="87"/>
      <c r="H24" s="87"/>
      <c r="I24" s="87"/>
      <c r="J24" s="87"/>
      <c r="K24" s="87"/>
      <c r="L24" s="87"/>
      <c r="M24" s="104" t="str">
        <f>IF($G24="","",(AVERAGE(VLOOKUP($G24,Listas!$M$1:$S$6,7,0),VLOOKUP($H24,Listas!$M$1:$S$6,7,0),VLOOKUP($I24,Listas!$M$1:$S$6,7,0),VLOOKUP($J24,Listas!$N$1:$S$6,6,0),VLOOKUP($K24,Listas!$P$1:$S$6,4,0),VLOOKUP($L24,Listas!$O$1:$S$6,5,0))))</f>
        <v/>
      </c>
      <c r="N24" s="102" t="str">
        <f t="shared" si="0"/>
        <v/>
      </c>
      <c r="O24" s="88"/>
      <c r="P24" s="105"/>
    </row>
    <row r="25" spans="1:16" ht="14.25" customHeight="1" x14ac:dyDescent="0.3">
      <c r="A25" s="103"/>
      <c r="B25" s="70"/>
      <c r="C25" s="90"/>
      <c r="D25" s="87"/>
      <c r="E25" s="87"/>
      <c r="F25" s="104" t="str">
        <f>IF($D25="","",AVERAGE(VLOOKUP($D25,Listas!$K$1:$S$6,9,0),(VLOOKUP($E25,Listas!$L$1:$S$6,8,0))))</f>
        <v/>
      </c>
      <c r="G25" s="87"/>
      <c r="H25" s="87"/>
      <c r="I25" s="87"/>
      <c r="J25" s="87"/>
      <c r="K25" s="87"/>
      <c r="L25" s="87"/>
      <c r="M25" s="104" t="str">
        <f>IF($G25="","",(AVERAGE(VLOOKUP($G25,Listas!$M$1:$S$6,7,0),VLOOKUP($H25,Listas!$M$1:$S$6,7,0),VLOOKUP($I25,Listas!$M$1:$S$6,7,0),VLOOKUP($J25,Listas!$N$1:$S$6,6,0),VLOOKUP($K25,Listas!$P$1:$S$6,4,0),VLOOKUP($L25,Listas!$O$1:$S$6,5,0))))</f>
        <v/>
      </c>
      <c r="N25" s="102" t="str">
        <f t="shared" si="0"/>
        <v/>
      </c>
      <c r="O25" s="88"/>
      <c r="P25" s="105"/>
    </row>
    <row r="26" spans="1:16" ht="14.25" customHeight="1" x14ac:dyDescent="0.3">
      <c r="A26" s="103"/>
      <c r="B26" s="70"/>
      <c r="C26" s="86"/>
      <c r="D26" s="87"/>
      <c r="E26" s="87"/>
      <c r="F26" s="104" t="str">
        <f>IF($D26="","",AVERAGE(VLOOKUP($D26,Listas!$K$1:$S$6,9,0),(VLOOKUP($E26,Listas!$L$1:$S$6,8,0))))</f>
        <v/>
      </c>
      <c r="G26" s="87"/>
      <c r="H26" s="87"/>
      <c r="I26" s="87"/>
      <c r="J26" s="87"/>
      <c r="K26" s="87"/>
      <c r="L26" s="87"/>
      <c r="M26" s="104" t="str">
        <f>IF($G26="","",(AVERAGE(VLOOKUP($G26,Listas!$M$1:$S$6,7,0),VLOOKUP($H26,Listas!$M$1:$S$6,7,0),VLOOKUP($I26,Listas!$M$1:$S$6,7,0),VLOOKUP($J26,Listas!$N$1:$S$6,6,0),VLOOKUP($K26,Listas!$P$1:$S$6,4,0),VLOOKUP($L26,Listas!$O$1:$S$6,5,0))))</f>
        <v/>
      </c>
      <c r="N26" s="102" t="str">
        <f t="shared" si="0"/>
        <v/>
      </c>
      <c r="O26" s="88"/>
      <c r="P26" s="105"/>
    </row>
    <row r="27" spans="1:16" ht="14.25" customHeight="1" x14ac:dyDescent="0.3">
      <c r="A27" s="103"/>
      <c r="B27" s="70"/>
      <c r="C27" s="90"/>
      <c r="D27" s="87"/>
      <c r="E27" s="87"/>
      <c r="F27" s="104" t="str">
        <f>IF($D27="","",AVERAGE(VLOOKUP($D27,Listas!$K$1:$S$6,9,0),(VLOOKUP($E27,Listas!$L$1:$S$6,8,0))))</f>
        <v/>
      </c>
      <c r="G27" s="87"/>
      <c r="H27" s="87"/>
      <c r="I27" s="87"/>
      <c r="J27" s="87"/>
      <c r="K27" s="87"/>
      <c r="L27" s="87"/>
      <c r="M27" s="104" t="str">
        <f>IF($G27="","",(AVERAGE(VLOOKUP($G27,Listas!$M$1:$S$6,7,0),VLOOKUP($H27,Listas!$M$1:$S$6,7,0),VLOOKUP($I27,Listas!$M$1:$S$6,7,0),VLOOKUP($J27,Listas!$N$1:$S$6,6,0),VLOOKUP($K27,Listas!$P$1:$S$6,4,0),VLOOKUP($L27,Listas!$O$1:$S$6,5,0))))</f>
        <v/>
      </c>
      <c r="N27" s="102" t="str">
        <f t="shared" si="0"/>
        <v/>
      </c>
      <c r="O27" s="88"/>
      <c r="P27" s="105"/>
    </row>
    <row r="28" spans="1:16" ht="14.25" customHeight="1" x14ac:dyDescent="0.3">
      <c r="A28" s="103"/>
      <c r="B28" s="70"/>
      <c r="C28" s="86"/>
      <c r="D28" s="87"/>
      <c r="E28" s="87"/>
      <c r="F28" s="104" t="str">
        <f>IF($D28="","",AVERAGE(VLOOKUP($D28,Listas!$K$1:$S$6,9,0),(VLOOKUP($E28,Listas!$L$1:$S$6,8,0))))</f>
        <v/>
      </c>
      <c r="G28" s="87"/>
      <c r="H28" s="87"/>
      <c r="I28" s="87"/>
      <c r="J28" s="87"/>
      <c r="K28" s="87"/>
      <c r="L28" s="87"/>
      <c r="M28" s="104" t="str">
        <f>IF($G28="","",(AVERAGE(VLOOKUP($G28,Listas!$M$1:$S$6,7,0),VLOOKUP($H28,Listas!$M$1:$S$6,7,0),VLOOKUP($I28,Listas!$M$1:$S$6,7,0),VLOOKUP($J28,Listas!$N$1:$S$6,6,0),VLOOKUP($K28,Listas!$P$1:$S$6,4,0),VLOOKUP($L28,Listas!$O$1:$S$6,5,0))))</f>
        <v/>
      </c>
      <c r="N28" s="102" t="str">
        <f t="shared" si="0"/>
        <v/>
      </c>
      <c r="O28" s="88"/>
      <c r="P28" s="105"/>
    </row>
    <row r="29" spans="1:16" ht="14.25" customHeight="1" x14ac:dyDescent="0.3">
      <c r="A29" s="103"/>
      <c r="B29" s="88"/>
      <c r="C29" s="70"/>
      <c r="D29" s="87"/>
      <c r="E29" s="87"/>
      <c r="F29" s="104" t="str">
        <f>IF($D29="","",AVERAGE(VLOOKUP($D29,Listas!$K$1:$S$6,9,0),(VLOOKUP($E29,Listas!$L$1:$S$6,8,0))))</f>
        <v/>
      </c>
      <c r="G29" s="87"/>
      <c r="H29" s="87"/>
      <c r="I29" s="87"/>
      <c r="J29" s="87"/>
      <c r="K29" s="87"/>
      <c r="L29" s="87"/>
      <c r="M29" s="104" t="str">
        <f>IF($G29="","",(AVERAGE(VLOOKUP($G29,Listas!$M$1:$S$6,7,0),VLOOKUP($H29,Listas!$M$1:$S$6,7,0),VLOOKUP($I29,Listas!$M$1:$S$6,7,0),VLOOKUP($J29,Listas!$N$1:$S$6,6,0),VLOOKUP($K29,Listas!$P$1:$S$6,4,0),VLOOKUP($L29,Listas!$O$1:$S$6,5,0))))</f>
        <v/>
      </c>
      <c r="N29" s="102" t="str">
        <f t="shared" si="0"/>
        <v/>
      </c>
      <c r="O29" s="88"/>
      <c r="P29" s="105"/>
    </row>
    <row r="30" spans="1:16" ht="14.25" customHeight="1" x14ac:dyDescent="0.3">
      <c r="A30" s="103"/>
      <c r="B30" s="88"/>
      <c r="C30" s="70"/>
      <c r="D30" s="87"/>
      <c r="E30" s="87"/>
      <c r="F30" s="104" t="str">
        <f>IF($D30="","",AVERAGE(VLOOKUP($D30,Listas!$K$1:$S$6,9,0),(VLOOKUP($E30,Listas!$L$1:$S$6,8,0))))</f>
        <v/>
      </c>
      <c r="G30" s="87"/>
      <c r="H30" s="87"/>
      <c r="I30" s="87"/>
      <c r="J30" s="87"/>
      <c r="K30" s="87"/>
      <c r="L30" s="87"/>
      <c r="M30" s="104" t="str">
        <f>IF($G30="","",(AVERAGE(VLOOKUP($G30,Listas!$M$1:$S$6,7,0),VLOOKUP($H30,Listas!$M$1:$S$6,7,0),VLOOKUP($I30,Listas!$M$1:$S$6,7,0),VLOOKUP($J30,Listas!$N$1:$S$6,6,0),VLOOKUP($K30,Listas!$P$1:$S$6,4,0),VLOOKUP($L30,Listas!$O$1:$S$6,5,0))))</f>
        <v/>
      </c>
      <c r="N30" s="102" t="str">
        <f t="shared" si="0"/>
        <v/>
      </c>
      <c r="O30" s="88"/>
      <c r="P30" s="105"/>
    </row>
    <row r="31" spans="1:16" ht="14.25" customHeight="1" x14ac:dyDescent="0.3">
      <c r="A31" s="103"/>
      <c r="B31" s="88"/>
      <c r="C31" s="70"/>
      <c r="D31" s="87"/>
      <c r="E31" s="87"/>
      <c r="F31" s="104" t="str">
        <f>IF($D31="","",AVERAGE(VLOOKUP($D31,Listas!$K$1:$S$6,9,0),(VLOOKUP($E31,Listas!$L$1:$S$6,8,0))))</f>
        <v/>
      </c>
      <c r="G31" s="87"/>
      <c r="H31" s="87"/>
      <c r="I31" s="87"/>
      <c r="J31" s="87"/>
      <c r="K31" s="87"/>
      <c r="L31" s="87"/>
      <c r="M31" s="104" t="str">
        <f>IF($G31="","",(AVERAGE(VLOOKUP($G31,Listas!$M$1:$S$6,7,0),VLOOKUP($H31,Listas!$M$1:$S$6,7,0),VLOOKUP($I31,Listas!$M$1:$S$6,7,0),VLOOKUP($J31,Listas!$N$1:$S$6,6,0),VLOOKUP($K31,Listas!$P$1:$S$6,4,0),VLOOKUP($L31,Listas!$O$1:$S$6,5,0))))</f>
        <v/>
      </c>
      <c r="N31" s="102" t="str">
        <f t="shared" si="0"/>
        <v/>
      </c>
      <c r="O31" s="88"/>
      <c r="P31" s="105"/>
    </row>
    <row r="32" spans="1:16" ht="14.25" customHeight="1" x14ac:dyDescent="0.3">
      <c r="A32" s="103"/>
      <c r="B32" s="88"/>
      <c r="C32" s="89"/>
      <c r="D32" s="87"/>
      <c r="E32" s="87"/>
      <c r="F32" s="104" t="str">
        <f>IF($D32="","",AVERAGE(VLOOKUP($D32,Listas!$K$1:$S$6,9,0),(VLOOKUP($E32,Listas!$L$1:$S$6,8,0))))</f>
        <v/>
      </c>
      <c r="G32" s="87"/>
      <c r="H32" s="87"/>
      <c r="I32" s="87"/>
      <c r="J32" s="87"/>
      <c r="K32" s="87"/>
      <c r="L32" s="87"/>
      <c r="M32" s="104" t="str">
        <f>IF($G32="","",(AVERAGE(VLOOKUP($G32,Listas!$M$1:$S$6,7,0),VLOOKUP($H32,Listas!$M$1:$S$6,7,0),VLOOKUP($I32,Listas!$M$1:$S$6,7,0),VLOOKUP($J32,Listas!$N$1:$S$6,6,0),VLOOKUP($K32,Listas!$P$1:$S$6,4,0),VLOOKUP($L32,Listas!$O$1:$S$6,5,0))))</f>
        <v/>
      </c>
      <c r="N32" s="102" t="str">
        <f t="shared" si="0"/>
        <v/>
      </c>
      <c r="O32" s="88"/>
      <c r="P32" s="105"/>
    </row>
    <row r="33" spans="1:16" ht="14.25" customHeight="1" x14ac:dyDescent="0.3">
      <c r="A33" s="103"/>
      <c r="B33" s="88"/>
      <c r="C33" s="89"/>
      <c r="D33" s="87"/>
      <c r="E33" s="87"/>
      <c r="F33" s="104" t="str">
        <f>IF($D33="","",AVERAGE(VLOOKUP($D33,Listas!$K$1:$S$6,9,0),(VLOOKUP($E33,Listas!$L$1:$S$6,8,0))))</f>
        <v/>
      </c>
      <c r="G33" s="87"/>
      <c r="H33" s="87"/>
      <c r="I33" s="87"/>
      <c r="J33" s="87"/>
      <c r="K33" s="87"/>
      <c r="L33" s="87"/>
      <c r="M33" s="104" t="str">
        <f>IF($G33="","",(AVERAGE(VLOOKUP($G33,Listas!$M$1:$S$6,7,0),VLOOKUP($H33,Listas!$M$1:$S$6,7,0),VLOOKUP($I33,Listas!$M$1:$S$6,7,0),VLOOKUP($J33,Listas!$N$1:$S$6,6,0),VLOOKUP($K33,Listas!$P$1:$S$6,4,0),VLOOKUP($L33,Listas!$O$1:$S$6,5,0))))</f>
        <v/>
      </c>
      <c r="N33" s="102" t="str">
        <f t="shared" si="0"/>
        <v/>
      </c>
      <c r="O33" s="88"/>
      <c r="P33" s="105"/>
    </row>
    <row r="34" spans="1:16" ht="14.25" customHeight="1" x14ac:dyDescent="0.3">
      <c r="A34" s="103"/>
      <c r="B34" s="88"/>
      <c r="C34" s="89"/>
      <c r="D34" s="87"/>
      <c r="E34" s="87"/>
      <c r="F34" s="104" t="str">
        <f>IF($D34="","",AVERAGE(VLOOKUP($D34,Listas!$K$1:$S$6,9,0),(VLOOKUP($E34,Listas!$L$1:$S$6,8,0))))</f>
        <v/>
      </c>
      <c r="G34" s="87"/>
      <c r="H34" s="87"/>
      <c r="I34" s="87"/>
      <c r="J34" s="87"/>
      <c r="K34" s="87"/>
      <c r="L34" s="87"/>
      <c r="M34" s="104" t="str">
        <f>IF($G34="","",(AVERAGE(VLOOKUP($G34,Listas!$M$1:$S$6,7,0),VLOOKUP($H34,Listas!$M$1:$S$6,7,0),VLOOKUP($I34,Listas!$M$1:$S$6,7,0),VLOOKUP($J34,Listas!$N$1:$S$6,6,0),VLOOKUP($K34,Listas!$P$1:$S$6,4,0),VLOOKUP($L34,Listas!$O$1:$S$6,5,0))))</f>
        <v/>
      </c>
      <c r="N34" s="102" t="str">
        <f t="shared" si="0"/>
        <v/>
      </c>
      <c r="O34" s="88"/>
      <c r="P34" s="105"/>
    </row>
    <row r="35" spans="1:16" ht="14.25" customHeight="1" x14ac:dyDescent="0.3">
      <c r="A35" s="103"/>
      <c r="B35" s="88"/>
      <c r="C35" s="89"/>
      <c r="D35" s="87"/>
      <c r="E35" s="87"/>
      <c r="F35" s="104" t="str">
        <f>IF($D35="","",AVERAGE(VLOOKUP($D35,Listas!$K$1:$S$6,9,0),(VLOOKUP($E35,Listas!$L$1:$S$6,8,0))))</f>
        <v/>
      </c>
      <c r="G35" s="87"/>
      <c r="H35" s="87"/>
      <c r="I35" s="87"/>
      <c r="J35" s="87"/>
      <c r="K35" s="87"/>
      <c r="L35" s="87"/>
      <c r="M35" s="104" t="str">
        <f>IF($G35="","",(AVERAGE(VLOOKUP($G35,Listas!$M$1:$S$6,7,0),VLOOKUP($H35,Listas!$M$1:$S$6,7,0),VLOOKUP($I35,Listas!$M$1:$S$6,7,0),VLOOKUP($J35,Listas!$N$1:$S$6,6,0),VLOOKUP($K35,Listas!$P$1:$S$6,4,0),VLOOKUP($L35,Listas!$O$1:$S$6,5,0))))</f>
        <v/>
      </c>
      <c r="N35" s="102" t="str">
        <f t="shared" si="0"/>
        <v/>
      </c>
      <c r="O35" s="88"/>
      <c r="P35" s="105"/>
    </row>
    <row r="36" spans="1:16" ht="14.25" customHeight="1" x14ac:dyDescent="0.3">
      <c r="A36" s="103"/>
      <c r="B36" s="88"/>
      <c r="C36" s="89"/>
      <c r="D36" s="87"/>
      <c r="E36" s="87"/>
      <c r="F36" s="104" t="str">
        <f>IF($D36="","",AVERAGE(VLOOKUP($D36,Listas!$K$1:$S$6,9,0),(VLOOKUP($E36,Listas!$L$1:$S$6,8,0))))</f>
        <v/>
      </c>
      <c r="G36" s="87"/>
      <c r="H36" s="87"/>
      <c r="I36" s="87"/>
      <c r="J36" s="87"/>
      <c r="K36" s="87"/>
      <c r="L36" s="87"/>
      <c r="M36" s="104" t="str">
        <f>IF($G36="","",(AVERAGE(VLOOKUP($G36,Listas!$M$1:$S$6,7,0),VLOOKUP($H36,Listas!$M$1:$S$6,7,0),VLOOKUP($I36,Listas!$M$1:$S$6,7,0),VLOOKUP($J36,Listas!$N$1:$S$6,6,0),VLOOKUP($K36,Listas!$P$1:$S$6,4,0),VLOOKUP($L36,Listas!$O$1:$S$6,5,0))))</f>
        <v/>
      </c>
      <c r="N36" s="102" t="str">
        <f t="shared" si="0"/>
        <v/>
      </c>
      <c r="O36" s="88"/>
      <c r="P36" s="105"/>
    </row>
    <row r="37" spans="1:16" ht="14.25" customHeight="1" x14ac:dyDescent="0.3">
      <c r="A37" s="103"/>
      <c r="B37" s="88"/>
      <c r="C37" s="89"/>
      <c r="D37" s="87"/>
      <c r="E37" s="87"/>
      <c r="F37" s="104" t="str">
        <f>IF($D37="","",AVERAGE(VLOOKUP($D37,Listas!$K$1:$S$6,9,0),(VLOOKUP($E37,Listas!$L$1:$S$6,8,0))))</f>
        <v/>
      </c>
      <c r="G37" s="87"/>
      <c r="H37" s="87"/>
      <c r="I37" s="87"/>
      <c r="J37" s="87"/>
      <c r="K37" s="87"/>
      <c r="L37" s="87"/>
      <c r="M37" s="104" t="str">
        <f>IF($G37="","",(AVERAGE(VLOOKUP($G37,Listas!$M$1:$S$6,7,0),VLOOKUP($H37,Listas!$M$1:$S$6,7,0),VLOOKUP($I37,Listas!$M$1:$S$6,7,0),VLOOKUP($J37,Listas!$N$1:$S$6,6,0),VLOOKUP($K37,Listas!$P$1:$S$6,4,0),VLOOKUP($L37,Listas!$O$1:$S$6,5,0))))</f>
        <v/>
      </c>
      <c r="N37" s="102" t="str">
        <f t="shared" si="0"/>
        <v/>
      </c>
      <c r="O37" s="88"/>
      <c r="P37" s="105"/>
    </row>
    <row r="38" spans="1:16" ht="14.25" customHeight="1" x14ac:dyDescent="0.3">
      <c r="A38" s="103"/>
      <c r="B38" s="88"/>
      <c r="C38" s="89"/>
      <c r="D38" s="87"/>
      <c r="E38" s="87"/>
      <c r="F38" s="104" t="str">
        <f>IF($D38="","",AVERAGE(VLOOKUP($D38,Listas!$K$1:$S$6,9,0),(VLOOKUP($E38,Listas!$L$1:$S$6,8,0))))</f>
        <v/>
      </c>
      <c r="G38" s="87"/>
      <c r="H38" s="87"/>
      <c r="I38" s="87"/>
      <c r="J38" s="87"/>
      <c r="K38" s="87"/>
      <c r="L38" s="87"/>
      <c r="M38" s="104" t="str">
        <f>IF($G38="","",(AVERAGE(VLOOKUP($G38,Listas!$M$1:$S$6,7,0),VLOOKUP($H38,Listas!$M$1:$S$6,7,0),VLOOKUP($I38,Listas!$M$1:$S$6,7,0),VLOOKUP($J38,Listas!$N$1:$S$6,6,0),VLOOKUP($K38,Listas!$P$1:$S$6,4,0),VLOOKUP($L38,Listas!$O$1:$S$6,5,0))))</f>
        <v/>
      </c>
      <c r="N38" s="102" t="str">
        <f t="shared" si="0"/>
        <v/>
      </c>
      <c r="O38" s="88"/>
      <c r="P38" s="105"/>
    </row>
    <row r="39" spans="1:16" ht="14.25" customHeight="1" x14ac:dyDescent="0.3">
      <c r="A39" s="103"/>
      <c r="B39" s="88"/>
      <c r="C39" s="89"/>
      <c r="D39" s="87"/>
      <c r="E39" s="87"/>
      <c r="F39" s="104" t="str">
        <f>IF($D39="","",AVERAGE(VLOOKUP($D39,Listas!$K$1:$S$6,9,0),(VLOOKUP($E39,Listas!$L$1:$S$6,8,0))))</f>
        <v/>
      </c>
      <c r="G39" s="87"/>
      <c r="H39" s="87"/>
      <c r="I39" s="87"/>
      <c r="J39" s="87"/>
      <c r="K39" s="87"/>
      <c r="L39" s="87"/>
      <c r="M39" s="104" t="str">
        <f>IF($G39="","",(AVERAGE(VLOOKUP($G39,Listas!$M$1:$S$6,7,0),VLOOKUP($H39,Listas!$M$1:$S$6,7,0),VLOOKUP($I39,Listas!$M$1:$S$6,7,0),VLOOKUP($J39,Listas!$N$1:$S$6,6,0),VLOOKUP($K39,Listas!$P$1:$S$6,4,0),VLOOKUP($L39,Listas!$O$1:$S$6,5,0))))</f>
        <v/>
      </c>
      <c r="N39" s="102" t="str">
        <f t="shared" si="0"/>
        <v/>
      </c>
      <c r="O39" s="88"/>
      <c r="P39" s="105"/>
    </row>
    <row r="40" spans="1:16" ht="14.25" customHeight="1" x14ac:dyDescent="0.3">
      <c r="A40" s="103"/>
      <c r="B40" s="88"/>
      <c r="C40" s="89"/>
      <c r="D40" s="87"/>
      <c r="E40" s="87"/>
      <c r="F40" s="104" t="str">
        <f>IF($D40="","",AVERAGE(VLOOKUP($D40,Listas!$K$1:$S$6,9,0),(VLOOKUP($E40,Listas!$L$1:$S$6,8,0))))</f>
        <v/>
      </c>
      <c r="G40" s="87"/>
      <c r="H40" s="87"/>
      <c r="I40" s="87"/>
      <c r="J40" s="87"/>
      <c r="K40" s="87"/>
      <c r="L40" s="87"/>
      <c r="M40" s="104" t="str">
        <f>IF($G40="","",(AVERAGE(VLOOKUP($G40,Listas!$M$1:$S$6,7,0),VLOOKUP($H40,Listas!$M$1:$S$6,7,0),VLOOKUP($I40,Listas!$M$1:$S$6,7,0),VLOOKUP($J40,Listas!$N$1:$S$6,6,0),VLOOKUP($K40,Listas!$P$1:$S$6,4,0),VLOOKUP($L40,Listas!$O$1:$S$6,5,0))))</f>
        <v/>
      </c>
      <c r="N40" s="102" t="str">
        <f t="shared" si="0"/>
        <v/>
      </c>
      <c r="O40" s="88"/>
      <c r="P40" s="105"/>
    </row>
    <row r="41" spans="1:16" ht="14.25" customHeight="1" x14ac:dyDescent="0.3">
      <c r="A41" s="103"/>
      <c r="B41" s="88"/>
      <c r="C41" s="89"/>
      <c r="D41" s="87"/>
      <c r="E41" s="87"/>
      <c r="F41" s="104" t="str">
        <f>IF($D41="","",AVERAGE(VLOOKUP($D41,Listas!$K$1:$S$6,9,0),(VLOOKUP($E41,Listas!$L$1:$S$6,8,0))))</f>
        <v/>
      </c>
      <c r="G41" s="87"/>
      <c r="H41" s="87"/>
      <c r="I41" s="87"/>
      <c r="J41" s="87"/>
      <c r="K41" s="87"/>
      <c r="L41" s="87"/>
      <c r="M41" s="104" t="str">
        <f>IF($G41="","",(AVERAGE(VLOOKUP($G41,Listas!$M$1:$S$6,7,0),VLOOKUP($H41,Listas!$M$1:$S$6,7,0),VLOOKUP($I41,Listas!$M$1:$S$6,7,0),VLOOKUP($J41,Listas!$N$1:$S$6,6,0),VLOOKUP($K41,Listas!$P$1:$S$6,4,0),VLOOKUP($L41,Listas!$O$1:$S$6,5,0))))</f>
        <v/>
      </c>
      <c r="N41" s="102" t="str">
        <f t="shared" si="0"/>
        <v/>
      </c>
      <c r="O41" s="88"/>
      <c r="P41" s="105"/>
    </row>
    <row r="42" spans="1:16" ht="14.25" customHeight="1" x14ac:dyDescent="0.3">
      <c r="A42" s="103"/>
      <c r="B42" s="88"/>
      <c r="C42" s="89"/>
      <c r="D42" s="87"/>
      <c r="E42" s="87"/>
      <c r="F42" s="104" t="str">
        <f>IF($D42="","",AVERAGE(VLOOKUP($D42,Listas!$K$1:$S$6,9,0),(VLOOKUP($E42,Listas!$L$1:$S$6,8,0))))</f>
        <v/>
      </c>
      <c r="G42" s="87"/>
      <c r="H42" s="87"/>
      <c r="I42" s="87"/>
      <c r="J42" s="87"/>
      <c r="K42" s="87"/>
      <c r="L42" s="87"/>
      <c r="M42" s="104" t="str">
        <f>IF($G42="","",(AVERAGE(VLOOKUP($G42,Listas!$M$1:$S$6,7,0),VLOOKUP($H42,Listas!$M$1:$S$6,7,0),VLOOKUP($I42,Listas!$M$1:$S$6,7,0),VLOOKUP($J42,Listas!$N$1:$S$6,6,0),VLOOKUP($K42,Listas!$P$1:$S$6,4,0),VLOOKUP($L42,Listas!$O$1:$S$6,5,0))))</f>
        <v/>
      </c>
      <c r="N42" s="102" t="str">
        <f t="shared" si="0"/>
        <v/>
      </c>
      <c r="O42" s="88"/>
      <c r="P42" s="105"/>
    </row>
    <row r="43" spans="1:16" ht="14.25" customHeight="1" x14ac:dyDescent="0.3">
      <c r="A43" s="103"/>
      <c r="B43" s="88"/>
      <c r="C43" s="89"/>
      <c r="D43" s="87"/>
      <c r="E43" s="87"/>
      <c r="F43" s="104" t="str">
        <f>IF($D43="","",AVERAGE(VLOOKUP($D43,Listas!$K$1:$S$6,9,0),(VLOOKUP($E43,Listas!$L$1:$S$6,8,0))))</f>
        <v/>
      </c>
      <c r="G43" s="87"/>
      <c r="H43" s="87"/>
      <c r="I43" s="87"/>
      <c r="J43" s="87"/>
      <c r="K43" s="87"/>
      <c r="L43" s="87"/>
      <c r="M43" s="104" t="str">
        <f>IF($G43="","",(AVERAGE(VLOOKUP($G43,Listas!$M$1:$S$6,7,0),VLOOKUP($H43,Listas!$M$1:$S$6,7,0),VLOOKUP($I43,Listas!$M$1:$S$6,7,0),VLOOKUP($J43,Listas!$N$1:$S$6,6,0),VLOOKUP($K43,Listas!$P$1:$S$6,4,0),VLOOKUP($L43,Listas!$O$1:$S$6,5,0))))</f>
        <v/>
      </c>
      <c r="N43" s="102" t="str">
        <f t="shared" si="0"/>
        <v/>
      </c>
      <c r="O43" s="88"/>
      <c r="P43" s="105"/>
    </row>
    <row r="44" spans="1:16" ht="14.25" customHeight="1" x14ac:dyDescent="0.3">
      <c r="A44" s="103"/>
      <c r="B44" s="88"/>
      <c r="C44" s="89"/>
      <c r="D44" s="87"/>
      <c r="E44" s="87"/>
      <c r="F44" s="104" t="str">
        <f>IF($D44="","",AVERAGE(VLOOKUP($D44,Listas!$K$1:$S$6,9,0),(VLOOKUP($E44,Listas!$L$1:$S$6,8,0))))</f>
        <v/>
      </c>
      <c r="G44" s="87"/>
      <c r="H44" s="87"/>
      <c r="I44" s="87"/>
      <c r="J44" s="87"/>
      <c r="K44" s="87"/>
      <c r="L44" s="87"/>
      <c r="M44" s="104" t="str">
        <f>IF($G44="","",(AVERAGE(VLOOKUP($G44,Listas!$M$1:$S$6,7,0),VLOOKUP($H44,Listas!$M$1:$S$6,7,0),VLOOKUP($I44,Listas!$M$1:$S$6,7,0),VLOOKUP($J44,Listas!$N$1:$S$6,6,0),VLOOKUP($K44,Listas!$P$1:$S$6,4,0),VLOOKUP($L44,Listas!$O$1:$S$6,5,0))))</f>
        <v/>
      </c>
      <c r="N44" s="102" t="str">
        <f t="shared" si="0"/>
        <v/>
      </c>
      <c r="O44" s="88"/>
      <c r="P44" s="105"/>
    </row>
    <row r="45" spans="1:16" ht="14.25" customHeight="1" x14ac:dyDescent="0.3">
      <c r="A45" s="103"/>
      <c r="B45" s="88"/>
      <c r="C45" s="88"/>
      <c r="D45" s="87"/>
      <c r="E45" s="87"/>
      <c r="F45" s="104" t="str">
        <f>IF($D45="","",AVERAGE(VLOOKUP($D45,Listas!$K$1:$S$6,9,0),(VLOOKUP($E45,Listas!$L$1:$S$6,8,0))))</f>
        <v/>
      </c>
      <c r="G45" s="87"/>
      <c r="H45" s="87"/>
      <c r="I45" s="87"/>
      <c r="J45" s="87"/>
      <c r="K45" s="87"/>
      <c r="L45" s="87"/>
      <c r="M45" s="104" t="str">
        <f>IF($G45="","",(AVERAGE(VLOOKUP($G45,Listas!$M$1:$S$6,7,0),VLOOKUP($H45,Listas!$M$1:$S$6,7,0),VLOOKUP($I45,Listas!$M$1:$S$6,7,0),VLOOKUP($J45,Listas!$N$1:$S$6,6,0),VLOOKUP($K45,Listas!$P$1:$S$6,4,0),VLOOKUP($L45,Listas!$O$1:$S$6,5,0))))</f>
        <v/>
      </c>
      <c r="N45" s="102" t="str">
        <f t="shared" si="0"/>
        <v/>
      </c>
      <c r="O45" s="88"/>
      <c r="P45" s="105"/>
    </row>
    <row r="46" spans="1:16" ht="14.25" customHeight="1" x14ac:dyDescent="0.3">
      <c r="A46" s="103"/>
      <c r="B46" s="88"/>
      <c r="C46" s="88"/>
      <c r="D46" s="87"/>
      <c r="E46" s="87"/>
      <c r="F46" s="104" t="str">
        <f>IF($D46="","",AVERAGE(VLOOKUP($D46,Listas!$K$1:$S$6,9,0),(VLOOKUP($E46,Listas!$L$1:$S$6,8,0))))</f>
        <v/>
      </c>
      <c r="G46" s="87"/>
      <c r="H46" s="87"/>
      <c r="I46" s="87"/>
      <c r="J46" s="87"/>
      <c r="K46" s="87"/>
      <c r="L46" s="87"/>
      <c r="M46" s="104" t="str">
        <f>IF($G46="","",(AVERAGE(VLOOKUP($G46,Listas!$M$1:$S$6,7,0),VLOOKUP($H46,Listas!$M$1:$S$6,7,0),VLOOKUP($I46,Listas!$M$1:$S$6,7,0),VLOOKUP($J46,Listas!$N$1:$S$6,6,0),VLOOKUP($K46,Listas!$P$1:$S$6,4,0),VLOOKUP($L46,Listas!$O$1:$S$6,5,0))))</f>
        <v/>
      </c>
      <c r="N46" s="102" t="str">
        <f t="shared" si="0"/>
        <v/>
      </c>
      <c r="O46" s="88"/>
      <c r="P46" s="105"/>
    </row>
    <row r="47" spans="1:16" ht="14.25" customHeight="1" x14ac:dyDescent="0.3">
      <c r="A47" s="103"/>
      <c r="B47" s="88"/>
      <c r="C47" s="88"/>
      <c r="D47" s="87"/>
      <c r="E47" s="87"/>
      <c r="F47" s="104" t="str">
        <f>IF($D47="","",AVERAGE(VLOOKUP($D47,Listas!$K$1:$S$6,9,0),(VLOOKUP($E47,Listas!$L$1:$S$6,8,0))))</f>
        <v/>
      </c>
      <c r="G47" s="87"/>
      <c r="H47" s="87"/>
      <c r="I47" s="87"/>
      <c r="J47" s="87"/>
      <c r="K47" s="87"/>
      <c r="L47" s="87"/>
      <c r="M47" s="104" t="str">
        <f>IF($G47="","",(AVERAGE(VLOOKUP($G47,Listas!$M$1:$S$6,7,0),VLOOKUP($H47,Listas!$M$1:$S$6,7,0),VLOOKUP($I47,Listas!$M$1:$S$6,7,0),VLOOKUP($J47,Listas!$N$1:$S$6,6,0),VLOOKUP($K47,Listas!$P$1:$S$6,4,0),VLOOKUP($L47,Listas!$O$1:$S$6,5,0))))</f>
        <v/>
      </c>
      <c r="N47" s="102" t="str">
        <f t="shared" si="0"/>
        <v/>
      </c>
      <c r="O47" s="88"/>
      <c r="P47" s="105"/>
    </row>
    <row r="48" spans="1:16" ht="14.25" customHeight="1" x14ac:dyDescent="0.3">
      <c r="A48" s="103"/>
      <c r="B48" s="88"/>
      <c r="C48" s="88"/>
      <c r="D48" s="87"/>
      <c r="E48" s="87"/>
      <c r="F48" s="104" t="str">
        <f>IF($D48="","",AVERAGE(VLOOKUP($D48,Listas!$K$1:$S$6,9,0),(VLOOKUP($E48,Listas!$L$1:$S$6,8,0))))</f>
        <v/>
      </c>
      <c r="G48" s="87"/>
      <c r="H48" s="87"/>
      <c r="I48" s="87"/>
      <c r="J48" s="87"/>
      <c r="K48" s="87"/>
      <c r="L48" s="87"/>
      <c r="M48" s="104" t="str">
        <f>IF($G48="","",(AVERAGE(VLOOKUP($G48,Listas!$M$1:$S$6,7,0),VLOOKUP($H48,Listas!$M$1:$S$6,7,0),VLOOKUP($I48,Listas!$M$1:$S$6,7,0),VLOOKUP($J48,Listas!$N$1:$S$6,6,0),VLOOKUP($K48,Listas!$P$1:$S$6,4,0),VLOOKUP($L48,Listas!$O$1:$S$6,5,0))))</f>
        <v/>
      </c>
      <c r="N48" s="102" t="str">
        <f t="shared" si="0"/>
        <v/>
      </c>
      <c r="O48" s="88"/>
      <c r="P48" s="105"/>
    </row>
    <row r="49" spans="1:16" ht="14.25" customHeight="1" x14ac:dyDescent="0.3">
      <c r="A49" s="103"/>
      <c r="B49" s="88"/>
      <c r="C49" s="88"/>
      <c r="D49" s="87"/>
      <c r="E49" s="87"/>
      <c r="F49" s="104" t="str">
        <f>IF($D49="","",AVERAGE(VLOOKUP($D49,Listas!$K$1:$S$6,9,0),(VLOOKUP($E49,Listas!$L$1:$S$6,8,0))))</f>
        <v/>
      </c>
      <c r="G49" s="87"/>
      <c r="H49" s="87"/>
      <c r="I49" s="87"/>
      <c r="J49" s="87"/>
      <c r="K49" s="87"/>
      <c r="L49" s="87"/>
      <c r="M49" s="104" t="str">
        <f>IF($G49="","",(AVERAGE(VLOOKUP($G49,Listas!$M$1:$S$6,7,0),VLOOKUP($H49,Listas!$M$1:$S$6,7,0),VLOOKUP($I49,Listas!$M$1:$S$6,7,0),VLOOKUP($J49,Listas!$N$1:$S$6,6,0),VLOOKUP($K49,Listas!$P$1:$S$6,4,0),VLOOKUP($L49,Listas!$O$1:$S$6,5,0))))</f>
        <v/>
      </c>
      <c r="N49" s="102" t="str">
        <f t="shared" si="0"/>
        <v/>
      </c>
      <c r="O49" s="88"/>
      <c r="P49" s="105"/>
    </row>
    <row r="50" spans="1:16" ht="21" x14ac:dyDescent="0.3">
      <c r="A50" s="103"/>
      <c r="B50" s="88"/>
      <c r="C50" s="88"/>
      <c r="D50" s="87"/>
      <c r="E50" s="87"/>
      <c r="F50" s="104" t="str">
        <f>IF($D50="","",AVERAGE(VLOOKUP($D50,Listas!$K$1:$S$6,9,0),(VLOOKUP($E50,Listas!$L$1:$S$6,8,0))))</f>
        <v/>
      </c>
      <c r="G50" s="87"/>
      <c r="H50" s="87"/>
      <c r="I50" s="87"/>
      <c r="J50" s="87"/>
      <c r="K50" s="87"/>
      <c r="L50" s="87"/>
      <c r="M50" s="104" t="str">
        <f>IF($G50="","",(AVERAGE(VLOOKUP($G50,Listas!$M$1:$S$6,7,0),VLOOKUP($H50,Listas!$M$1:$S$6,7,0),VLOOKUP($I50,Listas!$M$1:$S$6,7,0),VLOOKUP($J50,Listas!$N$1:$S$6,6,0),VLOOKUP($K50,Listas!$P$1:$S$6,4,0),VLOOKUP($L50,Listas!$O$1:$S$6,5,0))))</f>
        <v/>
      </c>
      <c r="N50" s="102" t="str">
        <f t="shared" si="0"/>
        <v/>
      </c>
      <c r="O50" s="88"/>
      <c r="P50" s="105"/>
    </row>
    <row r="51" spans="1:16" ht="12.6" customHeight="1" x14ac:dyDescent="0.3">
      <c r="A51" s="103"/>
      <c r="B51" s="88"/>
      <c r="C51" s="88"/>
      <c r="D51" s="87"/>
      <c r="E51" s="87"/>
      <c r="F51" s="104" t="str">
        <f>IF($D51="","",AVERAGE(VLOOKUP($D51,Listas!$K$1:$S$6,9,0),(VLOOKUP($E51,Listas!$L$1:$S$6,8,0))))</f>
        <v/>
      </c>
      <c r="G51" s="87"/>
      <c r="H51" s="87"/>
      <c r="I51" s="87"/>
      <c r="J51" s="87"/>
      <c r="K51" s="87"/>
      <c r="L51" s="87"/>
      <c r="M51" s="104" t="str">
        <f>IF($G51="","",(AVERAGE(VLOOKUP($G51,Listas!$M$1:$S$6,7,0),VLOOKUP($H51,Listas!$M$1:$S$6,7,0),VLOOKUP($I51,Listas!$M$1:$S$6,7,0),VLOOKUP($J51,Listas!$N$1:$S$6,6,0),VLOOKUP($K51,Listas!$P$1:$S$6,4,0),VLOOKUP($L51,Listas!$O$1:$S$6,5,0))))</f>
        <v/>
      </c>
      <c r="N51" s="102" t="str">
        <f t="shared" si="0"/>
        <v/>
      </c>
      <c r="O51" s="88"/>
      <c r="P51" s="105"/>
    </row>
    <row r="52" spans="1:16" ht="14.25" customHeight="1" x14ac:dyDescent="0.3">
      <c r="A52" s="103"/>
      <c r="B52" s="88"/>
      <c r="C52" s="88"/>
      <c r="D52" s="87"/>
      <c r="E52" s="87"/>
      <c r="F52" s="104" t="str">
        <f>IF($D52="","",AVERAGE(VLOOKUP($D52,Listas!$K$1:$S$6,9,0),(VLOOKUP($E52,Listas!$L$1:$S$6,8,0))))</f>
        <v/>
      </c>
      <c r="G52" s="87"/>
      <c r="H52" s="87"/>
      <c r="I52" s="87"/>
      <c r="J52" s="87"/>
      <c r="K52" s="87"/>
      <c r="L52" s="87"/>
      <c r="M52" s="104" t="str">
        <f>IF($G52="","",(AVERAGE(VLOOKUP($G52,Listas!$M$1:$S$6,7,0),VLOOKUP($H52,Listas!$M$1:$S$6,7,0),VLOOKUP($I52,Listas!$M$1:$S$6,7,0),VLOOKUP($J52,Listas!$N$1:$S$6,6,0),VLOOKUP($K52,Listas!$P$1:$S$6,4,0),VLOOKUP($L52,Listas!$O$1:$S$6,5,0))))</f>
        <v/>
      </c>
      <c r="N52" s="102" t="str">
        <f t="shared" si="0"/>
        <v/>
      </c>
      <c r="O52" s="88"/>
      <c r="P52" s="105"/>
    </row>
    <row r="53" spans="1:16" ht="15" customHeight="1" x14ac:dyDescent="0.3">
      <c r="A53" s="103"/>
      <c r="B53" s="88"/>
      <c r="C53" s="88"/>
      <c r="D53" s="87"/>
      <c r="E53" s="87"/>
      <c r="F53" s="104" t="str">
        <f>IF($D53="","",AVERAGE(VLOOKUP($D53,Listas!$K$1:$S$6,9,0),(VLOOKUP($E53,Listas!$L$1:$S$6,8,0))))</f>
        <v/>
      </c>
      <c r="G53" s="87"/>
      <c r="H53" s="87"/>
      <c r="I53" s="87"/>
      <c r="J53" s="87"/>
      <c r="K53" s="87"/>
      <c r="L53" s="87"/>
      <c r="M53" s="104" t="str">
        <f>IF($G53="","",(AVERAGE(VLOOKUP($G53,Listas!$M$1:$S$6,7,0),VLOOKUP($H53,Listas!$M$1:$S$6,7,0),VLOOKUP($I53,Listas!$M$1:$S$6,7,0),VLOOKUP($J53,Listas!$N$1:$S$6,6,0),VLOOKUP($K53,Listas!$P$1:$S$6,4,0),VLOOKUP($L53,Listas!$O$1:$S$6,5,0))))</f>
        <v/>
      </c>
      <c r="N53" s="102" t="str">
        <f t="shared" si="0"/>
        <v/>
      </c>
      <c r="O53" s="88"/>
      <c r="P53" s="105"/>
    </row>
    <row r="54" spans="1:16" ht="14.25" customHeight="1" x14ac:dyDescent="0.3">
      <c r="A54" s="103"/>
      <c r="B54" s="88"/>
      <c r="C54" s="88"/>
      <c r="D54" s="87"/>
      <c r="E54" s="87"/>
      <c r="F54" s="104" t="str">
        <f>IF($D54="","",AVERAGE(VLOOKUP($D54,Listas!$K$1:$S$6,9,0),(VLOOKUP($E54,Listas!$L$1:$S$6,8,0))))</f>
        <v/>
      </c>
      <c r="G54" s="87"/>
      <c r="H54" s="87"/>
      <c r="I54" s="87"/>
      <c r="J54" s="87"/>
      <c r="K54" s="87"/>
      <c r="L54" s="87"/>
      <c r="M54" s="104" t="str">
        <f>IF($G54="","",(AVERAGE(VLOOKUP($G54,Listas!$M$1:$S$6,7,0),VLOOKUP($H54,Listas!$M$1:$S$6,7,0),VLOOKUP($I54,Listas!$M$1:$S$6,7,0),VLOOKUP($J54,Listas!$N$1:$S$6,6,0),VLOOKUP($K54,Listas!$P$1:$S$6,4,0),VLOOKUP($L54,Listas!$O$1:$S$6,5,0))))</f>
        <v/>
      </c>
      <c r="N54" s="102" t="str">
        <f t="shared" si="0"/>
        <v/>
      </c>
      <c r="O54" s="88"/>
      <c r="P54" s="105"/>
    </row>
    <row r="55" spans="1:16" ht="14.25" customHeight="1" x14ac:dyDescent="0.3">
      <c r="A55" s="103"/>
      <c r="B55" s="88"/>
      <c r="C55" s="88"/>
      <c r="D55" s="87"/>
      <c r="E55" s="87"/>
      <c r="F55" s="104" t="str">
        <f>IF($D55="","",AVERAGE(VLOOKUP($D55,Listas!$K$1:$S$6,9,0),(VLOOKUP($E55,Listas!$L$1:$S$6,8,0))))</f>
        <v/>
      </c>
      <c r="G55" s="87"/>
      <c r="H55" s="87"/>
      <c r="I55" s="87"/>
      <c r="J55" s="87"/>
      <c r="K55" s="87"/>
      <c r="L55" s="87"/>
      <c r="M55" s="104" t="str">
        <f>IF($G55="","",(AVERAGE(VLOOKUP($G55,Listas!$M$1:$S$6,7,0),VLOOKUP($H55,Listas!$M$1:$S$6,7,0),VLOOKUP($I55,Listas!$M$1:$S$6,7,0),VLOOKUP($J55,Listas!$N$1:$S$6,6,0),VLOOKUP($K55,Listas!$P$1:$S$6,4,0),VLOOKUP($L55,Listas!$O$1:$S$6,5,0))))</f>
        <v/>
      </c>
      <c r="N55" s="102" t="str">
        <f t="shared" ref="N55:N89" si="3">IF($D55="","",$F55*$M55)</f>
        <v/>
      </c>
      <c r="O55" s="88"/>
      <c r="P55" s="105"/>
    </row>
    <row r="56" spans="1:16" ht="14.25" customHeight="1" x14ac:dyDescent="0.3">
      <c r="A56" s="103"/>
      <c r="B56" s="88"/>
      <c r="C56" s="88"/>
      <c r="D56" s="87"/>
      <c r="E56" s="87"/>
      <c r="F56" s="104" t="str">
        <f>IF($D56="","",AVERAGE(VLOOKUP($D56,Listas!$K$1:$S$6,9,0),(VLOOKUP($E56,Listas!$L$1:$S$6,8,0))))</f>
        <v/>
      </c>
      <c r="G56" s="87"/>
      <c r="H56" s="87"/>
      <c r="I56" s="87"/>
      <c r="J56" s="87"/>
      <c r="K56" s="87"/>
      <c r="L56" s="87"/>
      <c r="M56" s="104" t="str">
        <f>IF($G56="","",(AVERAGE(VLOOKUP($G56,Listas!$M$1:$S$6,7,0),VLOOKUP($H56,Listas!$M$1:$S$6,7,0),VLOOKUP($I56,Listas!$M$1:$S$6,7,0),VLOOKUP($J56,Listas!$N$1:$S$6,6,0),VLOOKUP($K56,Listas!$P$1:$S$6,4,0),VLOOKUP($L56,Listas!$O$1:$S$6,5,0))))</f>
        <v/>
      </c>
      <c r="N56" s="102" t="str">
        <f t="shared" si="3"/>
        <v/>
      </c>
      <c r="O56" s="88"/>
      <c r="P56" s="105"/>
    </row>
    <row r="57" spans="1:16" ht="14.25" customHeight="1" x14ac:dyDescent="0.3">
      <c r="A57" s="103"/>
      <c r="B57" s="88"/>
      <c r="C57" s="88"/>
      <c r="D57" s="87"/>
      <c r="E57" s="87"/>
      <c r="F57" s="104" t="str">
        <f>IF($D57="","",AVERAGE(VLOOKUP($D57,Listas!$K$1:$S$6,9,0),(VLOOKUP($E57,Listas!$L$1:$S$6,8,0))))</f>
        <v/>
      </c>
      <c r="G57" s="87"/>
      <c r="H57" s="87"/>
      <c r="I57" s="87"/>
      <c r="J57" s="87"/>
      <c r="K57" s="87"/>
      <c r="L57" s="87"/>
      <c r="M57" s="104" t="str">
        <f>IF($G57="","",(AVERAGE(VLOOKUP($G57,Listas!$M$1:$S$6,7,0),VLOOKUP($H57,Listas!$M$1:$S$6,7,0),VLOOKUP($I57,Listas!$M$1:$S$6,7,0),VLOOKUP($J57,Listas!$N$1:$S$6,6,0),VLOOKUP($K57,Listas!$P$1:$S$6,4,0),VLOOKUP($L57,Listas!$O$1:$S$6,5,0))))</f>
        <v/>
      </c>
      <c r="N57" s="102" t="str">
        <f t="shared" si="3"/>
        <v/>
      </c>
      <c r="O57" s="88"/>
      <c r="P57" s="105"/>
    </row>
    <row r="58" spans="1:16" ht="14.25" customHeight="1" x14ac:dyDescent="0.3">
      <c r="A58" s="103"/>
      <c r="B58" s="88"/>
      <c r="C58" s="88"/>
      <c r="D58" s="87"/>
      <c r="E58" s="87"/>
      <c r="F58" s="104" t="str">
        <f>IF($D58="","",AVERAGE(VLOOKUP($D58,Listas!$K$1:$S$6,9,0),(VLOOKUP($E58,Listas!$L$1:$S$6,8,0))))</f>
        <v/>
      </c>
      <c r="G58" s="87"/>
      <c r="H58" s="87"/>
      <c r="I58" s="87"/>
      <c r="J58" s="87"/>
      <c r="K58" s="87"/>
      <c r="L58" s="87"/>
      <c r="M58" s="104" t="str">
        <f>IF($G58="","",(AVERAGE(VLOOKUP($G58,Listas!$M$1:$S$6,7,0),VLOOKUP($H58,Listas!$M$1:$S$6,7,0),VLOOKUP($I58,Listas!$M$1:$S$6,7,0),VLOOKUP($J58,Listas!$N$1:$S$6,6,0),VLOOKUP($K58,Listas!$P$1:$S$6,4,0),VLOOKUP($L58,Listas!$O$1:$S$6,5,0))))</f>
        <v/>
      </c>
      <c r="N58" s="102" t="str">
        <f t="shared" si="3"/>
        <v/>
      </c>
      <c r="O58" s="88"/>
      <c r="P58" s="105"/>
    </row>
    <row r="59" spans="1:16" ht="14.25" customHeight="1" x14ac:dyDescent="0.3">
      <c r="A59" s="103"/>
      <c r="B59" s="88"/>
      <c r="C59" s="88"/>
      <c r="D59" s="87"/>
      <c r="E59" s="87"/>
      <c r="F59" s="104" t="str">
        <f>IF($D59="","",AVERAGE(VLOOKUP($D59,Listas!$K$1:$S$6,9,0),(VLOOKUP($E59,Listas!$L$1:$S$6,8,0))))</f>
        <v/>
      </c>
      <c r="G59" s="87"/>
      <c r="H59" s="87"/>
      <c r="I59" s="87"/>
      <c r="J59" s="87"/>
      <c r="K59" s="87"/>
      <c r="L59" s="87"/>
      <c r="M59" s="104" t="str">
        <f>IF($G59="","",(AVERAGE(VLOOKUP($G59,Listas!$M$1:$S$6,7,0),VLOOKUP($H59,Listas!$M$1:$S$6,7,0),VLOOKUP($I59,Listas!$M$1:$S$6,7,0),VLOOKUP($J59,Listas!$N$1:$S$6,6,0),VLOOKUP($K59,Listas!$P$1:$S$6,4,0),VLOOKUP($L59,Listas!$O$1:$S$6,5,0))))</f>
        <v/>
      </c>
      <c r="N59" s="102" t="str">
        <f t="shared" si="3"/>
        <v/>
      </c>
      <c r="O59" s="88"/>
      <c r="P59" s="105"/>
    </row>
    <row r="60" spans="1:16" ht="14.25" customHeight="1" x14ac:dyDescent="0.3">
      <c r="A60" s="103"/>
      <c r="B60" s="88"/>
      <c r="C60" s="88"/>
      <c r="D60" s="87"/>
      <c r="E60" s="87"/>
      <c r="F60" s="104" t="str">
        <f>IF($D60="","",AVERAGE(VLOOKUP($D60,Listas!$K$1:$S$6,9,0),(VLOOKUP($E60,Listas!$L$1:$S$6,8,0))))</f>
        <v/>
      </c>
      <c r="G60" s="87"/>
      <c r="H60" s="87"/>
      <c r="I60" s="87"/>
      <c r="J60" s="87"/>
      <c r="K60" s="87"/>
      <c r="L60" s="87"/>
      <c r="M60" s="104" t="str">
        <f>IF($G60="","",(AVERAGE(VLOOKUP($G60,Listas!$M$1:$S$6,7,0),VLOOKUP($H60,Listas!$M$1:$S$6,7,0),VLOOKUP($I60,Listas!$M$1:$S$6,7,0),VLOOKUP($J60,Listas!$N$1:$S$6,6,0),VLOOKUP($K60,Listas!$P$1:$S$6,4,0),VLOOKUP($L60,Listas!$O$1:$S$6,5,0))))</f>
        <v/>
      </c>
      <c r="N60" s="102" t="str">
        <f t="shared" si="3"/>
        <v/>
      </c>
      <c r="O60" s="88"/>
      <c r="P60" s="105"/>
    </row>
    <row r="61" spans="1:16" ht="14.25" customHeight="1" x14ac:dyDescent="0.3">
      <c r="A61" s="103"/>
      <c r="B61" s="88"/>
      <c r="C61" s="88"/>
      <c r="D61" s="87"/>
      <c r="E61" s="87"/>
      <c r="F61" s="104" t="str">
        <f>IF($D61="","",AVERAGE(VLOOKUP($D61,Listas!$K$1:$S$6,9,0),(VLOOKUP($E61,Listas!$L$1:$S$6,8,0))))</f>
        <v/>
      </c>
      <c r="G61" s="87"/>
      <c r="H61" s="87"/>
      <c r="I61" s="87"/>
      <c r="J61" s="87"/>
      <c r="K61" s="87"/>
      <c r="L61" s="87"/>
      <c r="M61" s="104" t="str">
        <f>IF($G61="","",(AVERAGE(VLOOKUP($G61,Listas!$M$1:$S$6,7,0),VLOOKUP($H61,Listas!$M$1:$S$6,7,0),VLOOKUP($I61,Listas!$M$1:$S$6,7,0),VLOOKUP($J61,Listas!$N$1:$S$6,6,0),VLOOKUP($K61,Listas!$P$1:$S$6,4,0),VLOOKUP($L61,Listas!$O$1:$S$6,5,0))))</f>
        <v/>
      </c>
      <c r="N61" s="102" t="str">
        <f t="shared" si="3"/>
        <v/>
      </c>
      <c r="O61" s="88"/>
      <c r="P61" s="105"/>
    </row>
    <row r="62" spans="1:16" ht="14.25" customHeight="1" x14ac:dyDescent="0.3">
      <c r="A62" s="103"/>
      <c r="B62" s="88"/>
      <c r="C62" s="88"/>
      <c r="D62" s="87"/>
      <c r="E62" s="87"/>
      <c r="F62" s="104" t="str">
        <f>IF($D62="","",AVERAGE(VLOOKUP($D62,Listas!$K$1:$S$6,9,0),(VLOOKUP($E62,Listas!$L$1:$S$6,8,0))))</f>
        <v/>
      </c>
      <c r="G62" s="87"/>
      <c r="H62" s="87"/>
      <c r="I62" s="87"/>
      <c r="J62" s="87"/>
      <c r="K62" s="87"/>
      <c r="L62" s="87"/>
      <c r="M62" s="104" t="str">
        <f>IF($G62="","",(AVERAGE(VLOOKUP($G62,Listas!$M$1:$S$6,7,0),VLOOKUP($H62,Listas!$M$1:$S$6,7,0),VLOOKUP($I62,Listas!$M$1:$S$6,7,0),VLOOKUP($J62,Listas!$N$1:$S$6,6,0),VLOOKUP($K62,Listas!$P$1:$S$6,4,0),VLOOKUP($L62,Listas!$O$1:$S$6,5,0))))</f>
        <v/>
      </c>
      <c r="N62" s="102" t="str">
        <f t="shared" si="3"/>
        <v/>
      </c>
      <c r="O62" s="88"/>
      <c r="P62" s="105"/>
    </row>
    <row r="63" spans="1:16" ht="14.25" customHeight="1" x14ac:dyDescent="0.3">
      <c r="A63" s="103"/>
      <c r="B63" s="88"/>
      <c r="C63" s="88"/>
      <c r="D63" s="87"/>
      <c r="E63" s="87"/>
      <c r="F63" s="104" t="str">
        <f>IF($D63="","",AVERAGE(VLOOKUP($D63,Listas!$K$1:$S$6,9,0),(VLOOKUP($E63,Listas!$L$1:$S$6,8,0))))</f>
        <v/>
      </c>
      <c r="G63" s="87"/>
      <c r="H63" s="87"/>
      <c r="I63" s="87"/>
      <c r="J63" s="87"/>
      <c r="K63" s="87"/>
      <c r="L63" s="87"/>
      <c r="M63" s="104" t="str">
        <f>IF($G63="","",(AVERAGE(VLOOKUP($G63,Listas!$M$1:$S$6,7,0),VLOOKUP($H63,Listas!$M$1:$S$6,7,0),VLOOKUP($I63,Listas!$M$1:$S$6,7,0),VLOOKUP($J63,Listas!$N$1:$S$6,6,0),VLOOKUP($K63,Listas!$P$1:$S$6,4,0),VLOOKUP($L63,Listas!$O$1:$S$6,5,0))))</f>
        <v/>
      </c>
      <c r="N63" s="102" t="str">
        <f t="shared" si="3"/>
        <v/>
      </c>
      <c r="O63" s="88"/>
      <c r="P63" s="105"/>
    </row>
    <row r="64" spans="1:16" ht="14.25" customHeight="1" x14ac:dyDescent="0.3">
      <c r="A64" s="103"/>
      <c r="B64" s="88"/>
      <c r="C64" s="88"/>
      <c r="D64" s="87"/>
      <c r="E64" s="87"/>
      <c r="F64" s="104" t="str">
        <f>IF($D64="","",AVERAGE(VLOOKUP($D64,Listas!$K$1:$S$6,9,0),(VLOOKUP($E64,Listas!$L$1:$S$6,8,0))))</f>
        <v/>
      </c>
      <c r="G64" s="87"/>
      <c r="H64" s="87"/>
      <c r="I64" s="87"/>
      <c r="J64" s="87"/>
      <c r="K64" s="87"/>
      <c r="L64" s="87"/>
      <c r="M64" s="104" t="str">
        <f>IF($G64="","",(AVERAGE(VLOOKUP($G64,Listas!$M$1:$S$6,7,0),VLOOKUP($H64,Listas!$M$1:$S$6,7,0),VLOOKUP($I64,Listas!$M$1:$S$6,7,0),VLOOKUP($J64,Listas!$N$1:$S$6,6,0),VLOOKUP($K64,Listas!$P$1:$S$6,4,0),VLOOKUP($L64,Listas!$O$1:$S$6,5,0))))</f>
        <v/>
      </c>
      <c r="N64" s="102" t="str">
        <f t="shared" si="3"/>
        <v/>
      </c>
      <c r="O64" s="88"/>
      <c r="P64" s="105"/>
    </row>
    <row r="65" spans="1:16" ht="14.25" customHeight="1" x14ac:dyDescent="0.3">
      <c r="A65" s="103"/>
      <c r="B65" s="88"/>
      <c r="C65" s="88"/>
      <c r="D65" s="87"/>
      <c r="E65" s="87"/>
      <c r="F65" s="104" t="str">
        <f>IF($D65="","",AVERAGE(VLOOKUP($D65,Listas!$K$1:$S$6,9,0),(VLOOKUP($E65,Listas!$L$1:$S$6,8,0))))</f>
        <v/>
      </c>
      <c r="G65" s="87"/>
      <c r="H65" s="87"/>
      <c r="I65" s="87"/>
      <c r="J65" s="87"/>
      <c r="K65" s="87"/>
      <c r="L65" s="87"/>
      <c r="M65" s="104" t="str">
        <f>IF($G65="","",(AVERAGE(VLOOKUP($G65,Listas!$M$1:$S$6,7,0),VLOOKUP($H65,Listas!$M$1:$S$6,7,0),VLOOKUP($I65,Listas!$M$1:$S$6,7,0),VLOOKUP($J65,Listas!$N$1:$S$6,6,0),VLOOKUP($K65,Listas!$P$1:$S$6,4,0),VLOOKUP($L65,Listas!$O$1:$S$6,5,0))))</f>
        <v/>
      </c>
      <c r="N65" s="102" t="str">
        <f t="shared" si="3"/>
        <v/>
      </c>
      <c r="O65" s="88"/>
      <c r="P65" s="105"/>
    </row>
    <row r="66" spans="1:16" ht="14.25" customHeight="1" x14ac:dyDescent="0.3">
      <c r="A66" s="103"/>
      <c r="B66" s="88"/>
      <c r="C66" s="88"/>
      <c r="D66" s="87"/>
      <c r="E66" s="87"/>
      <c r="F66" s="104" t="str">
        <f>IF($D66="","",AVERAGE(VLOOKUP($D66,Listas!$K$1:$S$6,9,0),(VLOOKUP($E66,Listas!$L$1:$S$6,8,0))))</f>
        <v/>
      </c>
      <c r="G66" s="87"/>
      <c r="H66" s="87"/>
      <c r="I66" s="87"/>
      <c r="J66" s="87"/>
      <c r="K66" s="87"/>
      <c r="L66" s="87"/>
      <c r="M66" s="104" t="str">
        <f>IF($G66="","",(AVERAGE(VLOOKUP($G66,Listas!$M$1:$S$6,7,0),VLOOKUP($H66,Listas!$M$1:$S$6,7,0),VLOOKUP($I66,Listas!$M$1:$S$6,7,0),VLOOKUP($J66,Listas!$N$1:$S$6,6,0),VLOOKUP($K66,Listas!$P$1:$S$6,4,0),VLOOKUP($L66,Listas!$O$1:$S$6,5,0))))</f>
        <v/>
      </c>
      <c r="N66" s="102" t="str">
        <f t="shared" si="3"/>
        <v/>
      </c>
      <c r="O66" s="88"/>
      <c r="P66" s="105"/>
    </row>
    <row r="67" spans="1:16" ht="14.25" customHeight="1" x14ac:dyDescent="0.3">
      <c r="A67" s="103"/>
      <c r="B67" s="88"/>
      <c r="C67" s="88"/>
      <c r="D67" s="87"/>
      <c r="E67" s="87"/>
      <c r="F67" s="104" t="str">
        <f>IF($D67="","",AVERAGE(VLOOKUP($D67,Listas!$K$1:$S$6,9,0),(VLOOKUP($E67,Listas!$L$1:$S$6,8,0))))</f>
        <v/>
      </c>
      <c r="G67" s="87"/>
      <c r="H67" s="87"/>
      <c r="I67" s="87"/>
      <c r="J67" s="87"/>
      <c r="K67" s="87"/>
      <c r="L67" s="87"/>
      <c r="M67" s="104" t="str">
        <f>IF($G67="","",(AVERAGE(VLOOKUP($G67,Listas!$M$1:$S$6,7,0),VLOOKUP($H67,Listas!$M$1:$S$6,7,0),VLOOKUP($I67,Listas!$M$1:$S$6,7,0),VLOOKUP($J67,Listas!$N$1:$S$6,6,0),VLOOKUP($K67,Listas!$P$1:$S$6,4,0),VLOOKUP($L67,Listas!$O$1:$S$6,5,0))))</f>
        <v/>
      </c>
      <c r="N67" s="102" t="str">
        <f t="shared" si="3"/>
        <v/>
      </c>
      <c r="O67" s="88"/>
      <c r="P67" s="105"/>
    </row>
    <row r="68" spans="1:16" ht="14.25" customHeight="1" x14ac:dyDescent="0.3">
      <c r="A68" s="103"/>
      <c r="B68" s="88"/>
      <c r="C68" s="88"/>
      <c r="D68" s="87"/>
      <c r="E68" s="87"/>
      <c r="F68" s="104" t="str">
        <f>IF($D68="","",AVERAGE(VLOOKUP($D68,Listas!$K$1:$S$6,9,0),(VLOOKUP($E68,Listas!$L$1:$S$6,8,0))))</f>
        <v/>
      </c>
      <c r="G68" s="87"/>
      <c r="H68" s="87"/>
      <c r="I68" s="87"/>
      <c r="J68" s="87"/>
      <c r="K68" s="87"/>
      <c r="L68" s="87"/>
      <c r="M68" s="104" t="str">
        <f>IF($G68="","",(AVERAGE(VLOOKUP($G68,Listas!$M$1:$S$6,7,0),VLOOKUP($H68,Listas!$M$1:$S$6,7,0),VLOOKUP($I68,Listas!$M$1:$S$6,7,0),VLOOKUP($J68,Listas!$N$1:$S$6,6,0),VLOOKUP($K68,Listas!$P$1:$S$6,4,0),VLOOKUP($L68,Listas!$O$1:$S$6,5,0))))</f>
        <v/>
      </c>
      <c r="N68" s="102" t="str">
        <f t="shared" si="3"/>
        <v/>
      </c>
      <c r="O68" s="88"/>
      <c r="P68" s="105"/>
    </row>
    <row r="69" spans="1:16" ht="14.25" customHeight="1" x14ac:dyDescent="0.3">
      <c r="A69" s="103"/>
      <c r="B69" s="88"/>
      <c r="C69" s="88"/>
      <c r="D69" s="87"/>
      <c r="E69" s="87"/>
      <c r="F69" s="104" t="str">
        <f>IF($D69="","",AVERAGE(VLOOKUP($D69,Listas!$K$1:$S$6,9,0),(VLOOKUP($E69,Listas!$L$1:$S$6,8,0))))</f>
        <v/>
      </c>
      <c r="G69" s="87"/>
      <c r="H69" s="87"/>
      <c r="I69" s="87"/>
      <c r="J69" s="87"/>
      <c r="K69" s="87"/>
      <c r="L69" s="87"/>
      <c r="M69" s="104" t="str">
        <f>IF($G69="","",(AVERAGE(VLOOKUP($G69,Listas!$M$1:$S$6,7,0),VLOOKUP($H69,Listas!$M$1:$S$6,7,0),VLOOKUP($I69,Listas!$M$1:$S$6,7,0),VLOOKUP($J69,Listas!$N$1:$S$6,6,0),VLOOKUP($K69,Listas!$P$1:$S$6,4,0),VLOOKUP($L69,Listas!$O$1:$S$6,5,0))))</f>
        <v/>
      </c>
      <c r="N69" s="102" t="str">
        <f t="shared" si="3"/>
        <v/>
      </c>
      <c r="O69" s="88"/>
      <c r="P69" s="105"/>
    </row>
    <row r="70" spans="1:16" ht="14.25" customHeight="1" x14ac:dyDescent="0.3">
      <c r="A70" s="103"/>
      <c r="B70" s="88"/>
      <c r="C70" s="88"/>
      <c r="D70" s="87"/>
      <c r="E70" s="87"/>
      <c r="F70" s="104" t="str">
        <f>IF($D70="","",AVERAGE(VLOOKUP($D70,Listas!$K$1:$S$6,9,0),(VLOOKUP($E70,Listas!$L$1:$S$6,8,0))))</f>
        <v/>
      </c>
      <c r="G70" s="87"/>
      <c r="H70" s="87"/>
      <c r="I70" s="87"/>
      <c r="J70" s="87"/>
      <c r="K70" s="87"/>
      <c r="L70" s="87"/>
      <c r="M70" s="104" t="str">
        <f>IF($G70="","",(AVERAGE(VLOOKUP($G70,Listas!$M$1:$S$6,7,0),VLOOKUP($H70,Listas!$M$1:$S$6,7,0),VLOOKUP($I70,Listas!$M$1:$S$6,7,0),VLOOKUP($J70,Listas!$N$1:$S$6,6,0),VLOOKUP($K70,Listas!$P$1:$S$6,4,0),VLOOKUP($L70,Listas!$O$1:$S$6,5,0))))</f>
        <v/>
      </c>
      <c r="N70" s="102" t="str">
        <f t="shared" si="3"/>
        <v/>
      </c>
      <c r="O70" s="88"/>
      <c r="P70" s="105"/>
    </row>
    <row r="71" spans="1:16" ht="14.25" customHeight="1" x14ac:dyDescent="0.3">
      <c r="A71" s="103"/>
      <c r="B71" s="88"/>
      <c r="C71" s="88"/>
      <c r="D71" s="87"/>
      <c r="E71" s="87"/>
      <c r="F71" s="104" t="str">
        <f>IF($D71="","",AVERAGE(VLOOKUP($D71,Listas!$K$1:$S$6,9,0),(VLOOKUP($E71,Listas!$L$1:$S$6,8,0))))</f>
        <v/>
      </c>
      <c r="G71" s="87"/>
      <c r="H71" s="87"/>
      <c r="I71" s="87"/>
      <c r="J71" s="87"/>
      <c r="K71" s="87"/>
      <c r="L71" s="87"/>
      <c r="M71" s="104" t="str">
        <f>IF($G71="","",(AVERAGE(VLOOKUP($G71,Listas!$M$1:$S$6,7,0),VLOOKUP($H71,Listas!$M$1:$S$6,7,0),VLOOKUP($I71,Listas!$M$1:$S$6,7,0),VLOOKUP($J71,Listas!$N$1:$S$6,6,0),VLOOKUP($K71,Listas!$P$1:$S$6,4,0),VLOOKUP($L71,Listas!$O$1:$S$6,5,0))))</f>
        <v/>
      </c>
      <c r="N71" s="102" t="str">
        <f t="shared" si="3"/>
        <v/>
      </c>
      <c r="O71" s="88"/>
      <c r="P71" s="105"/>
    </row>
    <row r="72" spans="1:16" ht="14.25" customHeight="1" x14ac:dyDescent="0.3">
      <c r="A72" s="103"/>
      <c r="B72" s="88"/>
      <c r="C72" s="88"/>
      <c r="D72" s="87"/>
      <c r="E72" s="87"/>
      <c r="F72" s="104" t="str">
        <f>IF($D72="","",AVERAGE(VLOOKUP($D72,Listas!$K$1:$S$6,9,0),(VLOOKUP($E72,Listas!$L$1:$S$6,8,0))))</f>
        <v/>
      </c>
      <c r="G72" s="87"/>
      <c r="H72" s="87"/>
      <c r="I72" s="87"/>
      <c r="J72" s="87"/>
      <c r="K72" s="87"/>
      <c r="L72" s="87"/>
      <c r="M72" s="104" t="str">
        <f>IF($G72="","",(AVERAGE(VLOOKUP($G72,Listas!$M$1:$S$6,7,0),VLOOKUP($H72,Listas!$M$1:$S$6,7,0),VLOOKUP($I72,Listas!$M$1:$S$6,7,0),VLOOKUP($J72,Listas!$N$1:$S$6,6,0),VLOOKUP($K72,Listas!$P$1:$S$6,4,0),VLOOKUP($L72,Listas!$O$1:$S$6,5,0))))</f>
        <v/>
      </c>
      <c r="N72" s="102" t="str">
        <f t="shared" si="3"/>
        <v/>
      </c>
      <c r="O72" s="88"/>
      <c r="P72" s="105"/>
    </row>
    <row r="73" spans="1:16" ht="14.25" customHeight="1" x14ac:dyDescent="0.3">
      <c r="A73" s="103"/>
      <c r="B73" s="88"/>
      <c r="C73" s="88"/>
      <c r="D73" s="87"/>
      <c r="E73" s="87"/>
      <c r="F73" s="104" t="str">
        <f>IF($D73="","",AVERAGE(VLOOKUP($D73,Listas!$K$1:$S$6,9,0),(VLOOKUP($E73,Listas!$L$1:$S$6,8,0))))</f>
        <v/>
      </c>
      <c r="G73" s="87"/>
      <c r="H73" s="87"/>
      <c r="I73" s="87"/>
      <c r="J73" s="87"/>
      <c r="K73" s="87"/>
      <c r="L73" s="87"/>
      <c r="M73" s="104" t="str">
        <f>IF($G73="","",(AVERAGE(VLOOKUP($G73,Listas!$M$1:$S$6,7,0),VLOOKUP($H73,Listas!$M$1:$S$6,7,0),VLOOKUP($I73,Listas!$M$1:$S$6,7,0),VLOOKUP($J73,Listas!$N$1:$S$6,6,0),VLOOKUP($K73,Listas!$P$1:$S$6,4,0),VLOOKUP($L73,Listas!$O$1:$S$6,5,0))))</f>
        <v/>
      </c>
      <c r="N73" s="102" t="str">
        <f t="shared" si="3"/>
        <v/>
      </c>
      <c r="O73" s="88"/>
      <c r="P73" s="105"/>
    </row>
    <row r="74" spans="1:16" ht="14.25" customHeight="1" x14ac:dyDescent="0.3">
      <c r="A74" s="103"/>
      <c r="B74" s="88"/>
      <c r="C74" s="88"/>
      <c r="D74" s="87"/>
      <c r="E74" s="87"/>
      <c r="F74" s="104" t="str">
        <f>IF($D74="","",AVERAGE(VLOOKUP($D74,Listas!$K$1:$S$6,9,0),(VLOOKUP($E74,Listas!$L$1:$S$6,8,0))))</f>
        <v/>
      </c>
      <c r="G74" s="87"/>
      <c r="H74" s="87"/>
      <c r="I74" s="87"/>
      <c r="J74" s="87"/>
      <c r="K74" s="87"/>
      <c r="L74" s="87"/>
      <c r="M74" s="104" t="str">
        <f>IF($G74="","",(AVERAGE(VLOOKUP($G74,Listas!$M$1:$S$6,7,0),VLOOKUP($H74,Listas!$M$1:$S$6,7,0),VLOOKUP($I74,Listas!$M$1:$S$6,7,0),VLOOKUP($J74,Listas!$N$1:$S$6,6,0),VLOOKUP($K74,Listas!$P$1:$S$6,4,0),VLOOKUP($L74,Listas!$O$1:$S$6,5,0))))</f>
        <v/>
      </c>
      <c r="N74" s="102" t="str">
        <f t="shared" si="3"/>
        <v/>
      </c>
      <c r="O74" s="88"/>
      <c r="P74" s="105"/>
    </row>
    <row r="75" spans="1:16" ht="14.25" customHeight="1" x14ac:dyDescent="0.3">
      <c r="A75" s="103"/>
      <c r="B75" s="88"/>
      <c r="C75" s="88"/>
      <c r="D75" s="87"/>
      <c r="E75" s="87"/>
      <c r="F75" s="104" t="str">
        <f>IF($D75="","",AVERAGE(VLOOKUP($D75,Listas!$K$1:$S$6,9,0),(VLOOKUP($E75,Listas!$L$1:$S$6,8,0))))</f>
        <v/>
      </c>
      <c r="G75" s="87"/>
      <c r="H75" s="87"/>
      <c r="I75" s="87"/>
      <c r="J75" s="87"/>
      <c r="K75" s="87"/>
      <c r="L75" s="87"/>
      <c r="M75" s="104" t="str">
        <f>IF($G75="","",(AVERAGE(VLOOKUP($G75,Listas!$M$1:$S$6,7,0),VLOOKUP($H75,Listas!$M$1:$S$6,7,0),VLOOKUP($I75,Listas!$M$1:$S$6,7,0),VLOOKUP($J75,Listas!$N$1:$S$6,6,0),VLOOKUP($K75,Listas!$P$1:$S$6,4,0),VLOOKUP($L75,Listas!$O$1:$S$6,5,0))))</f>
        <v/>
      </c>
      <c r="N75" s="102" t="str">
        <f t="shared" si="3"/>
        <v/>
      </c>
      <c r="O75" s="88"/>
      <c r="P75" s="105"/>
    </row>
    <row r="76" spans="1:16" ht="14.25" customHeight="1" x14ac:dyDescent="0.3">
      <c r="A76" s="103"/>
      <c r="B76" s="88"/>
      <c r="C76" s="88"/>
      <c r="D76" s="87"/>
      <c r="E76" s="87"/>
      <c r="F76" s="104" t="str">
        <f>IF($D76="","",AVERAGE(VLOOKUP($D76,Listas!$K$1:$S$6,9,0),(VLOOKUP($E76,Listas!$L$1:$S$6,8,0))))</f>
        <v/>
      </c>
      <c r="G76" s="87"/>
      <c r="H76" s="87"/>
      <c r="I76" s="87"/>
      <c r="J76" s="87"/>
      <c r="K76" s="87"/>
      <c r="L76" s="87"/>
      <c r="M76" s="104" t="str">
        <f>IF($G76="","",(AVERAGE(VLOOKUP($G76,Listas!$M$1:$S$6,7,0),VLOOKUP($H76,Listas!$M$1:$S$6,7,0),VLOOKUP($I76,Listas!$M$1:$S$6,7,0),VLOOKUP($J76,Listas!$N$1:$S$6,6,0),VLOOKUP($K76,Listas!$P$1:$S$6,4,0),VLOOKUP($L76,Listas!$O$1:$S$6,5,0))))</f>
        <v/>
      </c>
      <c r="N76" s="102" t="str">
        <f t="shared" si="3"/>
        <v/>
      </c>
      <c r="O76" s="88"/>
      <c r="P76" s="105"/>
    </row>
    <row r="77" spans="1:16" ht="14.25" customHeight="1" x14ac:dyDescent="0.3">
      <c r="A77" s="103"/>
      <c r="B77" s="88"/>
      <c r="C77" s="88"/>
      <c r="D77" s="87"/>
      <c r="E77" s="87"/>
      <c r="F77" s="104" t="str">
        <f>IF($D77="","",AVERAGE(VLOOKUP($D77,Listas!$K$1:$S$6,9,0),(VLOOKUP($E77,Listas!$L$1:$S$6,8,0))))</f>
        <v/>
      </c>
      <c r="G77" s="87"/>
      <c r="H77" s="87"/>
      <c r="I77" s="87"/>
      <c r="J77" s="87"/>
      <c r="K77" s="87"/>
      <c r="L77" s="87"/>
      <c r="M77" s="104" t="str">
        <f>IF($G77="","",(AVERAGE(VLOOKUP($G77,Listas!$M$1:$S$6,7,0),VLOOKUP($H77,Listas!$M$1:$S$6,7,0),VLOOKUP($I77,Listas!$M$1:$S$6,7,0),VLOOKUP($J77,Listas!$N$1:$S$6,6,0),VLOOKUP($K77,Listas!$P$1:$S$6,4,0),VLOOKUP($L77,Listas!$O$1:$S$6,5,0))))</f>
        <v/>
      </c>
      <c r="N77" s="102" t="str">
        <f t="shared" si="3"/>
        <v/>
      </c>
      <c r="O77" s="88"/>
      <c r="P77" s="105"/>
    </row>
    <row r="78" spans="1:16" ht="14.25" customHeight="1" x14ac:dyDescent="0.3">
      <c r="A78" s="103"/>
      <c r="B78" s="88"/>
      <c r="C78" s="88"/>
      <c r="D78" s="87"/>
      <c r="E78" s="87"/>
      <c r="F78" s="104" t="str">
        <f>IF($D78="","",AVERAGE(VLOOKUP($D78,Listas!$K$1:$S$6,9,0),(VLOOKUP($E78,Listas!$L$1:$S$6,8,0))))</f>
        <v/>
      </c>
      <c r="G78" s="87"/>
      <c r="H78" s="87"/>
      <c r="I78" s="87"/>
      <c r="J78" s="87"/>
      <c r="K78" s="87"/>
      <c r="L78" s="87"/>
      <c r="M78" s="104" t="str">
        <f>IF($G78="","",(AVERAGE(VLOOKUP($G78,Listas!$M$1:$S$6,7,0),VLOOKUP($H78,Listas!$M$1:$S$6,7,0),VLOOKUP($I78,Listas!$M$1:$S$6,7,0),VLOOKUP($J78,Listas!$N$1:$S$6,6,0),VLOOKUP($K78,Listas!$P$1:$S$6,4,0),VLOOKUP($L78,Listas!$O$1:$S$6,5,0))))</f>
        <v/>
      </c>
      <c r="N78" s="102" t="str">
        <f t="shared" si="3"/>
        <v/>
      </c>
      <c r="O78" s="88"/>
      <c r="P78" s="105"/>
    </row>
    <row r="79" spans="1:16" ht="14.25" customHeight="1" x14ac:dyDescent="0.3">
      <c r="A79" s="103"/>
      <c r="B79" s="88"/>
      <c r="C79" s="88"/>
      <c r="D79" s="87"/>
      <c r="E79" s="87"/>
      <c r="F79" s="104" t="str">
        <f>IF($D79="","",AVERAGE(VLOOKUP($D79,Listas!$K$1:$S$6,9,0),(VLOOKUP($E79,Listas!$L$1:$S$6,8,0))))</f>
        <v/>
      </c>
      <c r="G79" s="87"/>
      <c r="H79" s="87"/>
      <c r="I79" s="87"/>
      <c r="J79" s="87"/>
      <c r="K79" s="87"/>
      <c r="L79" s="87"/>
      <c r="M79" s="104" t="str">
        <f>IF($G79="","",(AVERAGE(VLOOKUP($G79,Listas!$M$1:$S$6,7,0),VLOOKUP($H79,Listas!$M$1:$S$6,7,0),VLOOKUP($I79,Listas!$M$1:$S$6,7,0),VLOOKUP($J79,Listas!$N$1:$S$6,6,0),VLOOKUP($K79,Listas!$P$1:$S$6,4,0),VLOOKUP($L79,Listas!$O$1:$S$6,5,0))))</f>
        <v/>
      </c>
      <c r="N79" s="102" t="str">
        <f t="shared" si="3"/>
        <v/>
      </c>
      <c r="O79" s="88"/>
      <c r="P79" s="105"/>
    </row>
    <row r="80" spans="1:16" ht="14.25" customHeight="1" x14ac:dyDescent="0.3">
      <c r="A80" s="103"/>
      <c r="B80" s="88"/>
      <c r="C80" s="88"/>
      <c r="D80" s="87"/>
      <c r="E80" s="87"/>
      <c r="F80" s="104" t="str">
        <f>IF($D80="","",AVERAGE(VLOOKUP($D80,Listas!$K$1:$S$6,9,0),(VLOOKUP($E80,Listas!$L$1:$S$6,8,0))))</f>
        <v/>
      </c>
      <c r="G80" s="87"/>
      <c r="H80" s="87"/>
      <c r="I80" s="87"/>
      <c r="J80" s="87"/>
      <c r="K80" s="87"/>
      <c r="L80" s="87"/>
      <c r="M80" s="104" t="str">
        <f>IF($G80="","",(AVERAGE(VLOOKUP($G80,Listas!$M$1:$S$6,7,0),VLOOKUP($H80,Listas!$M$1:$S$6,7,0),VLOOKUP($I80,Listas!$M$1:$S$6,7,0),VLOOKUP($J80,Listas!$N$1:$S$6,6,0),VLOOKUP($K80,Listas!$P$1:$S$6,4,0),VLOOKUP($L80,Listas!$O$1:$S$6,5,0))))</f>
        <v/>
      </c>
      <c r="N80" s="102" t="str">
        <f t="shared" si="3"/>
        <v/>
      </c>
      <c r="O80" s="88"/>
      <c r="P80" s="105"/>
    </row>
    <row r="81" spans="1:16" ht="14.25" customHeight="1" x14ac:dyDescent="0.3">
      <c r="A81" s="103"/>
      <c r="B81" s="88"/>
      <c r="C81" s="88"/>
      <c r="D81" s="87"/>
      <c r="E81" s="87"/>
      <c r="F81" s="104" t="str">
        <f>IF($D81="","",AVERAGE(VLOOKUP($D81,Listas!$K$1:$S$6,9,0),(VLOOKUP($E81,Listas!$L$1:$S$6,8,0))))</f>
        <v/>
      </c>
      <c r="G81" s="87"/>
      <c r="H81" s="87"/>
      <c r="I81" s="87"/>
      <c r="J81" s="87"/>
      <c r="K81" s="87"/>
      <c r="L81" s="87"/>
      <c r="M81" s="104" t="str">
        <f>IF($G81="","",(AVERAGE(VLOOKUP($G81,Listas!$M$1:$S$6,7,0),VLOOKUP($H81,Listas!$M$1:$S$6,7,0),VLOOKUP($I81,Listas!$M$1:$S$6,7,0),VLOOKUP($J81,Listas!$N$1:$S$6,6,0),VLOOKUP($K81,Listas!$P$1:$S$6,4,0),VLOOKUP($L81,Listas!$O$1:$S$6,5,0))))</f>
        <v/>
      </c>
      <c r="N81" s="102" t="str">
        <f t="shared" si="3"/>
        <v/>
      </c>
      <c r="O81" s="88"/>
      <c r="P81" s="105"/>
    </row>
    <row r="82" spans="1:16" ht="14.25" customHeight="1" x14ac:dyDescent="0.3">
      <c r="A82" s="103"/>
      <c r="B82" s="88"/>
      <c r="C82" s="88"/>
      <c r="D82" s="87"/>
      <c r="E82" s="87"/>
      <c r="F82" s="104" t="str">
        <f>IF($D82="","",AVERAGE(VLOOKUP($D82,Listas!$K$1:$S$6,9,0),(VLOOKUP($E82,Listas!$L$1:$S$6,8,0))))</f>
        <v/>
      </c>
      <c r="G82" s="87"/>
      <c r="H82" s="87"/>
      <c r="I82" s="87"/>
      <c r="J82" s="87"/>
      <c r="K82" s="87"/>
      <c r="L82" s="87"/>
      <c r="M82" s="104" t="str">
        <f>IF($G82="","",(AVERAGE(VLOOKUP($G82,Listas!$M$1:$S$6,7,0),VLOOKUP($H82,Listas!$M$1:$S$6,7,0),VLOOKUP($I82,Listas!$M$1:$S$6,7,0),VLOOKUP($J82,Listas!$N$1:$S$6,6,0),VLOOKUP($K82,Listas!$P$1:$S$6,4,0),VLOOKUP($L82,Listas!$O$1:$S$6,5,0))))</f>
        <v/>
      </c>
      <c r="N82" s="102" t="str">
        <f t="shared" si="3"/>
        <v/>
      </c>
      <c r="O82" s="88"/>
      <c r="P82" s="105"/>
    </row>
    <row r="83" spans="1:16" ht="14.25" customHeight="1" x14ac:dyDescent="0.3">
      <c r="A83" s="103"/>
      <c r="B83" s="88"/>
      <c r="C83" s="88"/>
      <c r="D83" s="87"/>
      <c r="E83" s="87"/>
      <c r="F83" s="104" t="str">
        <f>IF($D83="","",AVERAGE(VLOOKUP($D83,Listas!$K$1:$S$6,9,0),(VLOOKUP($E83,Listas!$L$1:$S$6,8,0))))</f>
        <v/>
      </c>
      <c r="G83" s="87"/>
      <c r="H83" s="87"/>
      <c r="I83" s="87"/>
      <c r="J83" s="87"/>
      <c r="K83" s="87"/>
      <c r="L83" s="87"/>
      <c r="M83" s="104" t="str">
        <f>IF($G83="","",(AVERAGE(VLOOKUP($G83,Listas!$M$1:$S$6,7,0),VLOOKUP($H83,Listas!$M$1:$S$6,7,0),VLOOKUP($I83,Listas!$M$1:$S$6,7,0),VLOOKUP($J83,Listas!$N$1:$S$6,6,0),VLOOKUP($K83,Listas!$P$1:$S$6,4,0),VLOOKUP($L83,Listas!$O$1:$S$6,5,0))))</f>
        <v/>
      </c>
      <c r="N83" s="102" t="str">
        <f t="shared" si="3"/>
        <v/>
      </c>
      <c r="O83" s="88"/>
      <c r="P83" s="105"/>
    </row>
    <row r="84" spans="1:16" ht="14.25" customHeight="1" x14ac:dyDescent="0.3">
      <c r="A84" s="103"/>
      <c r="B84" s="88"/>
      <c r="C84" s="88"/>
      <c r="D84" s="87"/>
      <c r="E84" s="87"/>
      <c r="F84" s="104" t="str">
        <f>IF($D84="","",AVERAGE(VLOOKUP($D84,Listas!$K$1:$S$6,9,0),(VLOOKUP($E84,Listas!$L$1:$S$6,8,0))))</f>
        <v/>
      </c>
      <c r="G84" s="87"/>
      <c r="H84" s="87"/>
      <c r="I84" s="87"/>
      <c r="J84" s="87"/>
      <c r="K84" s="87"/>
      <c r="L84" s="87"/>
      <c r="M84" s="104" t="str">
        <f>IF($G84="","",(AVERAGE(VLOOKUP($G84,Listas!$M$1:$S$6,7,0),VLOOKUP($H84,Listas!$M$1:$S$6,7,0),VLOOKUP($I84,Listas!$M$1:$S$6,7,0),VLOOKUP($J84,Listas!$N$1:$S$6,6,0),VLOOKUP($K84,Listas!$P$1:$S$6,4,0),VLOOKUP($L84,Listas!$O$1:$S$6,5,0))))</f>
        <v/>
      </c>
      <c r="N84" s="102" t="str">
        <f t="shared" si="3"/>
        <v/>
      </c>
      <c r="O84" s="88"/>
      <c r="P84" s="105"/>
    </row>
    <row r="85" spans="1:16" ht="14.25" customHeight="1" x14ac:dyDescent="0.3">
      <c r="A85" s="103"/>
      <c r="B85" s="88"/>
      <c r="C85" s="88"/>
      <c r="D85" s="87"/>
      <c r="E85" s="87"/>
      <c r="F85" s="104" t="str">
        <f>IF($D85="","",AVERAGE(VLOOKUP($D85,Listas!$K$1:$S$6,9,0),(VLOOKUP($E85,Listas!$L$1:$S$6,8,0))))</f>
        <v/>
      </c>
      <c r="G85" s="87"/>
      <c r="H85" s="87"/>
      <c r="I85" s="87"/>
      <c r="J85" s="87"/>
      <c r="K85" s="87"/>
      <c r="L85" s="87"/>
      <c r="M85" s="104" t="str">
        <f>IF($G85="","",(AVERAGE(VLOOKUP($G85,Listas!$M$1:$S$6,7,0),VLOOKUP($H85,Listas!$M$1:$S$6,7,0),VLOOKUP($I85,Listas!$M$1:$S$6,7,0),VLOOKUP($J85,Listas!$N$1:$S$6,6,0),VLOOKUP($K85,Listas!$P$1:$S$6,4,0),VLOOKUP($L85,Listas!$O$1:$S$6,5,0))))</f>
        <v/>
      </c>
      <c r="N85" s="102" t="str">
        <f t="shared" si="3"/>
        <v/>
      </c>
      <c r="O85" s="88"/>
      <c r="P85" s="105"/>
    </row>
    <row r="86" spans="1:16" ht="14.25" customHeight="1" x14ac:dyDescent="0.3">
      <c r="A86" s="103"/>
      <c r="B86" s="88"/>
      <c r="C86" s="88"/>
      <c r="D86" s="87"/>
      <c r="E86" s="87"/>
      <c r="F86" s="104" t="str">
        <f>IF($D86="","",AVERAGE(VLOOKUP($D86,Listas!$K$1:$S$6,9,0),(VLOOKUP($E86,Listas!$L$1:$S$6,8,0))))</f>
        <v/>
      </c>
      <c r="G86" s="87"/>
      <c r="H86" s="87"/>
      <c r="I86" s="87"/>
      <c r="J86" s="87"/>
      <c r="K86" s="87"/>
      <c r="L86" s="87"/>
      <c r="M86" s="104" t="str">
        <f>IF($G86="","",(AVERAGE(VLOOKUP($G86,Listas!$M$1:$S$6,7,0),VLOOKUP($H86,Listas!$M$1:$S$6,7,0),VLOOKUP($I86,Listas!$M$1:$S$6,7,0),VLOOKUP($J86,Listas!$N$1:$S$6,6,0),VLOOKUP($K86,Listas!$P$1:$S$6,4,0),VLOOKUP($L86,Listas!$O$1:$S$6,5,0))))</f>
        <v/>
      </c>
      <c r="N86" s="102" t="str">
        <f t="shared" si="3"/>
        <v/>
      </c>
      <c r="O86" s="88"/>
      <c r="P86" s="105"/>
    </row>
    <row r="87" spans="1:16" ht="14.25" customHeight="1" x14ac:dyDescent="0.3">
      <c r="A87" s="103"/>
      <c r="B87" s="88"/>
      <c r="C87" s="88"/>
      <c r="D87" s="87"/>
      <c r="E87" s="87"/>
      <c r="F87" s="104" t="str">
        <f>IF($D87="","",AVERAGE(VLOOKUP($D87,Listas!$K$1:$S$6,9,0),(VLOOKUP($E87,Listas!$L$1:$S$6,8,0))))</f>
        <v/>
      </c>
      <c r="G87" s="87"/>
      <c r="H87" s="87"/>
      <c r="I87" s="87"/>
      <c r="J87" s="87"/>
      <c r="K87" s="87"/>
      <c r="L87" s="87"/>
      <c r="M87" s="104" t="str">
        <f>IF($G87="","",(AVERAGE(VLOOKUP($G87,Listas!$M$1:$S$6,7,0),VLOOKUP($H87,Listas!$M$1:$S$6,7,0),VLOOKUP($I87,Listas!$M$1:$S$6,7,0),VLOOKUP($J87,Listas!$N$1:$S$6,6,0),VLOOKUP($K87,Listas!$P$1:$S$6,4,0),VLOOKUP($L87,Listas!$O$1:$S$6,5,0))))</f>
        <v/>
      </c>
      <c r="N87" s="102" t="str">
        <f t="shared" si="3"/>
        <v/>
      </c>
      <c r="O87" s="88"/>
      <c r="P87" s="105"/>
    </row>
    <row r="88" spans="1:16" ht="14.25" customHeight="1" x14ac:dyDescent="0.3">
      <c r="A88" s="103"/>
      <c r="B88" s="88"/>
      <c r="C88" s="88"/>
      <c r="D88" s="87"/>
      <c r="E88" s="87"/>
      <c r="F88" s="104" t="str">
        <f>IF($D88="","",AVERAGE(VLOOKUP($D88,Listas!$K$1:$S$6,9,0),(VLOOKUP($E88,Listas!$L$1:$S$6,8,0))))</f>
        <v/>
      </c>
      <c r="G88" s="87"/>
      <c r="H88" s="87"/>
      <c r="I88" s="87"/>
      <c r="J88" s="87"/>
      <c r="K88" s="87"/>
      <c r="L88" s="87"/>
      <c r="M88" s="104" t="str">
        <f>IF($G88="","",(AVERAGE(VLOOKUP($G88,Listas!$M$1:$S$6,7,0),VLOOKUP($H88,Listas!$M$1:$S$6,7,0),VLOOKUP($I88,Listas!$M$1:$S$6,7,0),VLOOKUP($J88,Listas!$N$1:$S$6,6,0),VLOOKUP($K88,Listas!$P$1:$S$6,4,0),VLOOKUP($L88,Listas!$O$1:$S$6,5,0))))</f>
        <v/>
      </c>
      <c r="N88" s="102" t="str">
        <f t="shared" si="3"/>
        <v/>
      </c>
      <c r="O88" s="88"/>
      <c r="P88" s="105"/>
    </row>
    <row r="89" spans="1:16" ht="14.25" customHeight="1" x14ac:dyDescent="0.3">
      <c r="A89" s="103"/>
      <c r="B89" s="88"/>
      <c r="C89" s="88"/>
      <c r="D89" s="87"/>
      <c r="E89" s="87"/>
      <c r="F89" s="104" t="str">
        <f>IF($D89="","",AVERAGE(VLOOKUP($D89,Listas!$K$1:$S$6,9,0),(VLOOKUP($E89,Listas!$L$1:$S$6,8,0))))</f>
        <v/>
      </c>
      <c r="G89" s="87"/>
      <c r="H89" s="87"/>
      <c r="I89" s="87"/>
      <c r="J89" s="87"/>
      <c r="K89" s="87"/>
      <c r="L89" s="87"/>
      <c r="M89" s="104" t="str">
        <f>IF($G89="","",(AVERAGE(VLOOKUP($G89,Listas!$M$1:$S$6,7,0),VLOOKUP($H89,Listas!$M$1:$S$6,7,0),VLOOKUP($I89,Listas!$M$1:$S$6,7,0),VLOOKUP($J89,Listas!$N$1:$S$6,6,0),VLOOKUP($K89,Listas!$P$1:$S$6,4,0),VLOOKUP($L89,Listas!$O$1:$S$6,5,0))))</f>
        <v/>
      </c>
      <c r="N89" s="102" t="str">
        <f t="shared" si="3"/>
        <v/>
      </c>
      <c r="O89" s="88"/>
      <c r="P89" s="105"/>
    </row>
  </sheetData>
  <sheetProtection formatCells="0" formatColumns="0" formatRows="0" insertRows="0" deleteRows="0" selectLockedCells="1" sort="0" autoFilter="0"/>
  <autoFilter ref="A6:P89" xr:uid="{00000000-0009-0000-0000-000002000000}">
    <filterColumn colId="3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12">
    <mergeCell ref="B2:B4"/>
    <mergeCell ref="M6:M7"/>
    <mergeCell ref="N6:N7"/>
    <mergeCell ref="P6:P7"/>
    <mergeCell ref="F6:F7"/>
    <mergeCell ref="C3:D4"/>
    <mergeCell ref="C2:D2"/>
    <mergeCell ref="A6:A7"/>
    <mergeCell ref="B6:B7"/>
    <mergeCell ref="C6:C7"/>
    <mergeCell ref="D6:E6"/>
    <mergeCell ref="G6:L6"/>
  </mergeCells>
  <conditionalFormatting sqref="N8:N13 N15:N89">
    <cfRule type="containsBlanks" priority="9" stopIfTrue="1">
      <formula>LEN(TRIM(N8))=0</formula>
    </cfRule>
  </conditionalFormatting>
  <conditionalFormatting sqref="N14">
    <cfRule type="containsBlanks" priority="1" stopIfTrue="1">
      <formula>LEN(TRIM(N14))=0</formula>
    </cfRule>
  </conditionalFormatting>
  <dataValidations count="9">
    <dataValidation type="list" allowBlank="1" showInputMessage="1" showErrorMessage="1" sqref="B29:B89 B8:B25" xr:uid="{00000000-0002-0000-0200-000000000000}">
      <formula1>Process</formula1>
    </dataValidation>
    <dataValidation type="list" allowBlank="1" showInputMessage="1" showErrorMessage="1" sqref="B26:B28" xr:uid="{00000000-0002-0000-0200-000001000000}">
      <formula1>Party</formula1>
    </dataValidation>
    <dataValidation allowBlank="1" showErrorMessage="1" errorTitle="Error" error="Please select an option from the drop down list." sqref="M8:M89 F8:F89" xr:uid="{00000000-0002-0000-0200-000002000000}"/>
    <dataValidation type="list" allowBlank="1" showErrorMessage="1" errorTitle="Error" error="Please select an option from the drop down list." sqref="G8:I89" xr:uid="{00000000-0002-0000-0200-000003000000}">
      <formula1>Potential</formula1>
    </dataValidation>
    <dataValidation type="list" allowBlank="1" showErrorMessage="1" errorTitle="Error" error="Please select an option from the drop down list." sqref="E8:E89" xr:uid="{00000000-0002-0000-0200-000004000000}">
      <formula1>Occurrences</formula1>
    </dataValidation>
    <dataValidation type="list" allowBlank="1" showErrorMessage="1" errorTitle="Error" error="Please select an option from the drop down list." sqref="D8:D89" xr:uid="{00000000-0002-0000-0200-000005000000}">
      <formula1>Likelihood</formula1>
    </dataValidation>
    <dataValidation type="list" allowBlank="1" showErrorMessage="1" errorTitle="Error" error="Please select an option from the drop down list." sqref="L8:L89" xr:uid="{00000000-0002-0000-0200-000006000000}">
      <formula1>correction</formula1>
    </dataValidation>
    <dataValidation type="list" allowBlank="1" showErrorMessage="1" errorTitle="Error" error="Please select an option from the drop down list." sqref="K8:K89" xr:uid="{00000000-0002-0000-0200-000007000000}">
      <formula1>riskrep</formula1>
    </dataValidation>
    <dataValidation type="list" allowBlank="1" showErrorMessage="1" errorTitle="Error" error="Please select an option from the drop down list." sqref="J8:J89" xr:uid="{00000000-0002-0000-0200-000008000000}">
      <formula1>Violation</formula1>
    </dataValidation>
  </dataValidations>
  <printOptions horizontalCentered="1"/>
  <pageMargins left="0.31496062992125984" right="0" top="0.74803149606299213" bottom="0.15748031496062992" header="0.31496062992125984" footer="0.31496062992125984"/>
  <pageSetup scale="34" orientation="landscape" horizontalDpi="360" verticalDpi="36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3" stopIfTrue="1" operator="between" id="{259731CE-DE80-4E06-9AB7-EC200BECEFF9}">
            <xm:f>Listas!$C$4</xm:f>
            <xm:f>Listas!$C$2</xm:f>
            <x14:dxf>
              <fill>
                <patternFill>
                  <bgColor rgb="FFFFFF00"/>
                </patternFill>
              </fill>
            </x14:dxf>
          </x14:cfRule>
          <xm:sqref>N8:N13 N15:N89</xm:sqref>
        </x14:conditionalFormatting>
        <x14:conditionalFormatting xmlns:xm="http://schemas.microsoft.com/office/excel/2006/main">
          <x14:cfRule type="expression" priority="22" stopIfTrue="1" id="{4FCA7998-6D93-416C-AC4D-7C3A0130D6F0}">
            <xm:f>$N8&lt;=Listas!$C$4</xm:f>
            <x14:dxf>
              <fill>
                <patternFill>
                  <bgColor theme="0" tint="-0.24994659260841701"/>
                </patternFill>
              </fill>
              <border>
                <left style="thin">
                  <color theme="0"/>
                </left>
                <right style="thin">
                  <color theme="0"/>
                </right>
                <top style="thin">
                  <color theme="0"/>
                </top>
                <bottom style="thin">
                  <color theme="0"/>
                </bottom>
              </border>
            </x14:dxf>
          </x14:cfRule>
          <xm:sqref>O8:P13 O15:P89</xm:sqref>
        </x14:conditionalFormatting>
        <x14:conditionalFormatting xmlns:xm="http://schemas.microsoft.com/office/excel/2006/main">
          <x14:cfRule type="cellIs" priority="13" stopIfTrue="1" operator="greaterThanOrEqual" id="{EBEAAEC9-CBDA-406F-BBCC-FF04E3EFF825}">
            <xm:f>Listas!$C$2</xm:f>
            <x14:dxf>
              <font>
                <color rgb="FFFFFF00"/>
              </font>
              <fill>
                <patternFill>
                  <bgColor rgb="FFFF0000"/>
                </patternFill>
              </fill>
            </x14:dxf>
          </x14:cfRule>
          <xm:sqref>N8:N13 N15:N89</xm:sqref>
        </x14:conditionalFormatting>
        <x14:conditionalFormatting xmlns:xm="http://schemas.microsoft.com/office/excel/2006/main">
          <x14:cfRule type="cellIs" priority="4" stopIfTrue="1" operator="between" id="{1FEFBB7C-311C-4789-9E48-06DB98C3F141}">
            <xm:f>Listas!$C$4</xm:f>
            <xm:f>Listas!$C$2</xm:f>
            <x14:dxf>
              <fill>
                <patternFill>
                  <bgColor rgb="FFFFFF00"/>
                </patternFill>
              </fill>
            </x14:dxf>
          </x14:cfRule>
          <xm:sqref>N14</xm:sqref>
        </x14:conditionalFormatting>
        <x14:conditionalFormatting xmlns:xm="http://schemas.microsoft.com/office/excel/2006/main">
          <x14:cfRule type="expression" priority="3" stopIfTrue="1" id="{FD153016-D369-4A5E-BDBA-68864A5A66C9}">
            <xm:f>$N14&lt;=Listas!$C$4</xm:f>
            <x14:dxf>
              <fill>
                <patternFill>
                  <bgColor theme="0" tint="-0.24994659260841701"/>
                </patternFill>
              </fill>
              <border>
                <left style="thin">
                  <color theme="0"/>
                </left>
                <right style="thin">
                  <color theme="0"/>
                </right>
                <top style="thin">
                  <color theme="0"/>
                </top>
                <bottom style="thin">
                  <color theme="0"/>
                </bottom>
              </border>
            </x14:dxf>
          </x14:cfRule>
          <xm:sqref>O14:P14</xm:sqref>
        </x14:conditionalFormatting>
        <x14:conditionalFormatting xmlns:xm="http://schemas.microsoft.com/office/excel/2006/main">
          <x14:cfRule type="cellIs" priority="2" stopIfTrue="1" operator="greaterThanOrEqual" id="{B053A999-609D-4990-8942-D76534C66C20}">
            <xm:f>Listas!$C$2</xm:f>
            <x14:dxf>
              <font>
                <color rgb="FFFFFF00"/>
              </font>
              <fill>
                <patternFill>
                  <bgColor rgb="FFFF0000"/>
                </patternFill>
              </fill>
            </x14:dxf>
          </x14:cfRule>
          <xm:sqref>N14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Q15"/>
  <sheetViews>
    <sheetView showGridLines="0" zoomScale="60" zoomScaleNormal="60" workbookViewId="0">
      <selection activeCell="E9" sqref="A9:E9"/>
    </sheetView>
  </sheetViews>
  <sheetFormatPr baseColWidth="10" defaultColWidth="9.140625" defaultRowHeight="20.25" x14ac:dyDescent="0.3"/>
  <cols>
    <col min="1" max="1" width="10.85546875" style="91" customWidth="1"/>
    <col min="2" max="2" width="31.5703125" style="92" customWidth="1"/>
    <col min="3" max="3" width="38.28515625" style="91" customWidth="1"/>
    <col min="4" max="4" width="24.140625" style="92" customWidth="1"/>
    <col min="5" max="5" width="30.7109375" style="92" bestFit="1" customWidth="1"/>
    <col min="6" max="6" width="15.42578125" style="91" customWidth="1"/>
    <col min="7" max="7" width="15.85546875" style="91" customWidth="1"/>
    <col min="8" max="8" width="32.7109375" style="91" bestFit="1" customWidth="1"/>
    <col min="9" max="9" width="26.85546875" style="91" customWidth="1"/>
    <col min="10" max="10" width="25.5703125" style="91" customWidth="1"/>
    <col min="11" max="11" width="23" style="91" customWidth="1"/>
    <col min="12" max="12" width="23.42578125" style="91" bestFit="1" customWidth="1"/>
    <col min="13" max="13" width="15.28515625" style="91" customWidth="1"/>
    <col min="14" max="14" width="17.85546875" style="91" customWidth="1"/>
    <col min="15" max="15" width="59.42578125" style="93" customWidth="1"/>
    <col min="16" max="16" width="17.28515625" style="79" hidden="1" customWidth="1"/>
    <col min="17" max="17" width="16" style="79" customWidth="1"/>
    <col min="18" max="19" width="9.140625" style="79"/>
    <col min="20" max="20" width="9.140625" style="79" customWidth="1"/>
    <col min="21" max="16384" width="9.140625" style="79"/>
  </cols>
  <sheetData>
    <row r="2" spans="1:17" s="59" customFormat="1" ht="54" customHeight="1" x14ac:dyDescent="0.35">
      <c r="A2" s="56"/>
      <c r="B2" s="160" t="s">
        <v>152</v>
      </c>
      <c r="C2" s="158" t="s">
        <v>141</v>
      </c>
      <c r="D2" s="159"/>
      <c r="E2" s="117" t="s">
        <v>150</v>
      </c>
      <c r="F2" s="57"/>
      <c r="G2" s="58"/>
      <c r="H2" s="58"/>
      <c r="O2" s="58"/>
    </row>
    <row r="3" spans="1:17" s="59" customFormat="1" ht="40.5" customHeight="1" x14ac:dyDescent="0.35">
      <c r="A3" s="56"/>
      <c r="B3" s="161"/>
      <c r="C3" s="150" t="s">
        <v>157</v>
      </c>
      <c r="D3" s="151"/>
      <c r="E3" s="118" t="s">
        <v>143</v>
      </c>
      <c r="F3" s="57"/>
      <c r="G3" s="58"/>
      <c r="H3" s="58"/>
      <c r="O3" s="58"/>
    </row>
    <row r="4" spans="1:17" s="59" customFormat="1" ht="21" x14ac:dyDescent="0.35">
      <c r="A4" s="56"/>
      <c r="B4" s="162"/>
      <c r="C4" s="152"/>
      <c r="D4" s="153"/>
      <c r="E4" s="119" t="s">
        <v>151</v>
      </c>
      <c r="F4" s="57"/>
      <c r="G4" s="58"/>
      <c r="H4" s="58"/>
      <c r="O4" s="58"/>
    </row>
    <row r="5" spans="1:17" s="78" customFormat="1" ht="21" x14ac:dyDescent="0.3">
      <c r="A5" s="73"/>
      <c r="B5" s="74"/>
      <c r="C5" s="28"/>
      <c r="D5" s="77"/>
      <c r="E5" s="22"/>
      <c r="F5" s="22"/>
      <c r="G5" s="57"/>
      <c r="H5" s="75"/>
      <c r="I5" s="75"/>
      <c r="J5" s="75"/>
      <c r="K5" s="75"/>
      <c r="L5" s="75"/>
      <c r="M5" s="76"/>
      <c r="N5" s="76"/>
      <c r="O5" s="106"/>
      <c r="P5" s="107"/>
    </row>
    <row r="6" spans="1:17" ht="87" customHeight="1" x14ac:dyDescent="0.3">
      <c r="A6" s="154" t="s">
        <v>23</v>
      </c>
      <c r="B6" s="154" t="s">
        <v>106</v>
      </c>
      <c r="C6" s="156" t="s">
        <v>107</v>
      </c>
      <c r="D6" s="154" t="s">
        <v>108</v>
      </c>
      <c r="E6" s="154"/>
      <c r="F6" s="154" t="s">
        <v>109</v>
      </c>
      <c r="G6" s="156" t="s">
        <v>115</v>
      </c>
      <c r="H6" s="156"/>
      <c r="I6" s="156"/>
      <c r="J6" s="156"/>
      <c r="K6" s="156"/>
      <c r="L6" s="156"/>
      <c r="M6" s="154" t="s">
        <v>116</v>
      </c>
      <c r="N6" s="154" t="s">
        <v>142</v>
      </c>
      <c r="O6" s="154" t="str">
        <f>Listas!V24</f>
        <v>Plan de persecución de oportunidades 
(sugerida para factor de oportunidades &gt;=8) 
Puede referenciar a documentos de planificación externa</v>
      </c>
      <c r="P6" s="154" t="s">
        <v>118</v>
      </c>
      <c r="Q6" s="154" t="s">
        <v>117</v>
      </c>
    </row>
    <row r="7" spans="1:17" s="81" customFormat="1" ht="115.5" customHeight="1" x14ac:dyDescent="0.3">
      <c r="A7" s="154"/>
      <c r="B7" s="155"/>
      <c r="C7" s="157"/>
      <c r="D7" s="108" t="s">
        <v>26</v>
      </c>
      <c r="E7" s="108" t="s">
        <v>27</v>
      </c>
      <c r="F7" s="155"/>
      <c r="G7" s="80" t="s">
        <v>110</v>
      </c>
      <c r="H7" s="80" t="s">
        <v>111</v>
      </c>
      <c r="I7" s="80" t="s">
        <v>112</v>
      </c>
      <c r="J7" s="80" t="s">
        <v>113</v>
      </c>
      <c r="K7" s="80" t="s">
        <v>114</v>
      </c>
      <c r="L7" s="80" t="s">
        <v>2</v>
      </c>
      <c r="M7" s="155"/>
      <c r="N7" s="155"/>
      <c r="O7" s="155"/>
      <c r="P7" s="155"/>
      <c r="Q7" s="155"/>
    </row>
    <row r="8" spans="1:17" ht="62.25" customHeight="1" x14ac:dyDescent="0.3">
      <c r="A8" s="109">
        <v>1</v>
      </c>
      <c r="B8" s="65"/>
      <c r="C8" s="66"/>
      <c r="D8" s="82" t="s">
        <v>39</v>
      </c>
      <c r="E8" s="82" t="s">
        <v>45</v>
      </c>
      <c r="F8" s="84">
        <f>IF($D8="","",AVERAGE(VLOOKUP($D8,Listas!$K$1:$S$6,9,0),(VLOOKUP($E8,Listas!$L$1:$S$6,8,0))))</f>
        <v>3.5</v>
      </c>
      <c r="G8" s="83" t="s">
        <v>50</v>
      </c>
      <c r="H8" s="83" t="s">
        <v>50</v>
      </c>
      <c r="I8" s="83" t="s">
        <v>49</v>
      </c>
      <c r="J8" s="83" t="s">
        <v>52</v>
      </c>
      <c r="K8" s="83" t="s">
        <v>65</v>
      </c>
      <c r="L8" s="83" t="s">
        <v>3</v>
      </c>
      <c r="M8" s="84">
        <f>IF($G8="","",(AVERAGE(VLOOKUP($G8,Listas!$M$1:$S$6,7,0),VLOOKUP($H8,Listas!$M$1:$S$6,7,0),VLOOKUP($I8,Listas!$M$1:$S$6,7,0),VLOOKUP($J8,Listas!$M$1:$S$6,7,0),VLOOKUP($K8,Listas!$R$1:$S$6,2,0),VLOOKUP($L8,Listas!$Q$1:$S$6,3,0))))</f>
        <v>1.8333333333333333</v>
      </c>
      <c r="N8" s="84">
        <f>IF($D8="","",$F8*$M8)</f>
        <v>6.4166666666666661</v>
      </c>
      <c r="O8" s="65"/>
      <c r="P8" s="63"/>
      <c r="Q8" s="63" t="s">
        <v>140</v>
      </c>
    </row>
    <row r="9" spans="1:17" ht="89.25" customHeight="1" x14ac:dyDescent="0.3">
      <c r="A9" s="109">
        <f>A8+1</f>
        <v>2</v>
      </c>
      <c r="B9" s="65"/>
      <c r="C9" s="66"/>
      <c r="D9" s="82" t="s">
        <v>39</v>
      </c>
      <c r="E9" s="82" t="s">
        <v>45</v>
      </c>
      <c r="F9" s="84">
        <f>IF($D9="","",AVERAGE(VLOOKUP($D9,Listas!$K$1:$S$6,9,0),(VLOOKUP($E9,Listas!$L$1:$S$6,8,0))))</f>
        <v>3.5</v>
      </c>
      <c r="G9" s="83" t="s">
        <v>50</v>
      </c>
      <c r="H9" s="83" t="s">
        <v>49</v>
      </c>
      <c r="I9" s="83" t="s">
        <v>49</v>
      </c>
      <c r="J9" s="83" t="s">
        <v>49</v>
      </c>
      <c r="K9" s="83" t="s">
        <v>64</v>
      </c>
      <c r="L9" s="83" t="s">
        <v>62</v>
      </c>
      <c r="M9" s="84">
        <f>IF($G9="","",(AVERAGE(VLOOKUP($G9,Listas!$M$1:$S$6,7,0),VLOOKUP($H9,Listas!$M$1:$S$6,7,0),VLOOKUP($I9,Listas!$M$1:$S$6,7,0),VLOOKUP($J9,Listas!$M$1:$S$6,7,0),VLOOKUP($K9,Listas!$R$1:$S$6,2,0),VLOOKUP($L9,Listas!$Q$1:$S$6,3,0))))</f>
        <v>1.8333333333333333</v>
      </c>
      <c r="N9" s="84">
        <f t="shared" ref="N9:N15" si="0">IF($D9="","",$F9*$M9)</f>
        <v>6.4166666666666661</v>
      </c>
      <c r="O9" s="65"/>
      <c r="P9" s="63"/>
      <c r="Q9" s="63" t="s">
        <v>140</v>
      </c>
    </row>
    <row r="10" spans="1:17" ht="80.25" customHeight="1" x14ac:dyDescent="0.3">
      <c r="A10" s="109">
        <f t="shared" ref="A10:A15" si="1">A9+1</f>
        <v>3</v>
      </c>
      <c r="B10" s="65"/>
      <c r="C10" s="66"/>
      <c r="D10" s="82" t="s">
        <v>41</v>
      </c>
      <c r="E10" s="82" t="s">
        <v>45</v>
      </c>
      <c r="F10" s="84">
        <f>IF($D10="","",AVERAGE(VLOOKUP($D10,Listas!$K$1:$S$6,9,0),(VLOOKUP($E10,Listas!$L$1:$S$6,8,0))))</f>
        <v>4</v>
      </c>
      <c r="G10" s="83" t="s">
        <v>53</v>
      </c>
      <c r="H10" s="83" t="s">
        <v>53</v>
      </c>
      <c r="I10" s="83" t="s">
        <v>49</v>
      </c>
      <c r="J10" s="83" t="s">
        <v>49</v>
      </c>
      <c r="K10" s="83" t="s">
        <v>67</v>
      </c>
      <c r="L10" s="83" t="s">
        <v>3</v>
      </c>
      <c r="M10" s="84">
        <f>IF($G10="","",(AVERAGE(VLOOKUP($G10,Listas!$M$1:$S$6,7,0),VLOOKUP($H10,Listas!$M$1:$S$6,7,0),VLOOKUP($I10,Listas!$M$1:$S$6,7,0),VLOOKUP($J10,Listas!$M$1:$S$6,7,0),VLOOKUP($K10,Listas!$R$1:$S$6,2,0),VLOOKUP($L10,Listas!$Q$1:$S$6,3,0))))</f>
        <v>2.5</v>
      </c>
      <c r="N10" s="84">
        <f t="shared" si="0"/>
        <v>10</v>
      </c>
      <c r="O10" s="85"/>
      <c r="P10" s="83"/>
      <c r="Q10" s="83" t="s">
        <v>140</v>
      </c>
    </row>
    <row r="11" spans="1:17" ht="75" customHeight="1" x14ac:dyDescent="0.3">
      <c r="A11" s="109">
        <f t="shared" si="1"/>
        <v>4</v>
      </c>
      <c r="B11" s="65"/>
      <c r="C11" s="112"/>
      <c r="D11" s="82" t="s">
        <v>41</v>
      </c>
      <c r="E11" s="82" t="s">
        <v>45</v>
      </c>
      <c r="F11" s="84">
        <f>IF($D11="","",AVERAGE(VLOOKUP($D11,Listas!$K$1:$S$6,9,0),(VLOOKUP($E11,Listas!$L$1:$S$6,8,0))))</f>
        <v>4</v>
      </c>
      <c r="G11" s="83" t="s">
        <v>53</v>
      </c>
      <c r="H11" s="83" t="s">
        <v>52</v>
      </c>
      <c r="I11" s="83" t="s">
        <v>50</v>
      </c>
      <c r="J11" s="83" t="s">
        <v>49</v>
      </c>
      <c r="K11" s="83" t="s">
        <v>67</v>
      </c>
      <c r="L11" s="83" t="s">
        <v>62</v>
      </c>
      <c r="M11" s="84">
        <f>IF($G11="","",(AVERAGE(VLOOKUP($G11,Listas!$M$1:$S$6,7,0),VLOOKUP($H11,Listas!$M$1:$S$6,7,0),VLOOKUP($I11,Listas!$M$1:$S$6,7,0),VLOOKUP($J11,Listas!$M$1:$S$6,7,0),VLOOKUP($K11,Listas!$R$1:$S$6,2,0),VLOOKUP($L11,Listas!$Q$1:$S$6,3,0))))</f>
        <v>3.1666666666666665</v>
      </c>
      <c r="N11" s="84">
        <f t="shared" si="0"/>
        <v>12.666666666666666</v>
      </c>
      <c r="O11" s="85"/>
      <c r="P11" s="83"/>
      <c r="Q11" s="83" t="s">
        <v>140</v>
      </c>
    </row>
    <row r="12" spans="1:17" ht="50.25" customHeight="1" x14ac:dyDescent="0.3">
      <c r="A12" s="109">
        <f t="shared" si="1"/>
        <v>5</v>
      </c>
      <c r="B12" s="65"/>
      <c r="C12" s="66"/>
      <c r="D12" s="82" t="s">
        <v>41</v>
      </c>
      <c r="E12" s="82" t="s">
        <v>45</v>
      </c>
      <c r="F12" s="84">
        <f>IF($D12="","",AVERAGE(VLOOKUP($D12,Listas!$K$1:$S$6,9,0),(VLOOKUP($E12,Listas!$L$1:$S$6,8,0))))</f>
        <v>4</v>
      </c>
      <c r="G12" s="83" t="s">
        <v>53</v>
      </c>
      <c r="H12" s="83" t="s">
        <v>49</v>
      </c>
      <c r="I12" s="83" t="s">
        <v>49</v>
      </c>
      <c r="J12" s="83" t="s">
        <v>49</v>
      </c>
      <c r="K12" s="83" t="s">
        <v>67</v>
      </c>
      <c r="L12" s="83" t="s">
        <v>3</v>
      </c>
      <c r="M12" s="84">
        <f>IF($G12="","",(AVERAGE(VLOOKUP($G12,Listas!$M$1:$S$6,7,0),VLOOKUP($H12,Listas!$M$1:$S$6,7,0),VLOOKUP($I12,Listas!$M$1:$S$6,7,0),VLOOKUP($J12,Listas!$M$1:$S$6,7,0),VLOOKUP($K12,Listas!$R$1:$S$6,2,0),VLOOKUP($L12,Listas!$Q$1:$S$6,3,0))))</f>
        <v>2</v>
      </c>
      <c r="N12" s="84">
        <f t="shared" si="0"/>
        <v>8</v>
      </c>
      <c r="O12" s="85"/>
      <c r="P12" s="83"/>
      <c r="Q12" s="83" t="s">
        <v>140</v>
      </c>
    </row>
    <row r="13" spans="1:17" ht="64.5" customHeight="1" x14ac:dyDescent="0.3">
      <c r="A13" s="109">
        <f t="shared" si="1"/>
        <v>6</v>
      </c>
      <c r="B13" s="65"/>
      <c r="C13" s="134"/>
      <c r="D13" s="82" t="s">
        <v>41</v>
      </c>
      <c r="E13" s="82" t="s">
        <v>46</v>
      </c>
      <c r="F13" s="84">
        <f>IF($D13="","",AVERAGE(VLOOKUP($D13,Listas!$K$1:$S$6,9,0),(VLOOKUP($E13,Listas!$L$1:$S$6,8,0))))</f>
        <v>4.5</v>
      </c>
      <c r="G13" s="83" t="s">
        <v>52</v>
      </c>
      <c r="H13" s="83" t="s">
        <v>53</v>
      </c>
      <c r="I13" s="83" t="s">
        <v>49</v>
      </c>
      <c r="J13" s="83" t="s">
        <v>49</v>
      </c>
      <c r="K13" s="83" t="s">
        <v>67</v>
      </c>
      <c r="L13" s="83" t="s">
        <v>3</v>
      </c>
      <c r="M13" s="84">
        <f>IF($G13="","",(AVERAGE(VLOOKUP($G13,Listas!$M$1:$S$6,7,0),VLOOKUP($H13,Listas!$M$1:$S$6,7,0),VLOOKUP($I13,Listas!$M$1:$S$6,7,0),VLOOKUP($J13,Listas!$M$1:$S$6,7,0),VLOOKUP($K13,Listas!$R$1:$S$6,2,0),VLOOKUP($L13,Listas!$Q$1:$S$6,3,0))))</f>
        <v>2.3333333333333335</v>
      </c>
      <c r="N13" s="84">
        <f t="shared" si="0"/>
        <v>10.5</v>
      </c>
      <c r="O13" s="85"/>
      <c r="P13" s="83"/>
      <c r="Q13" s="83" t="s">
        <v>140</v>
      </c>
    </row>
    <row r="14" spans="1:17" ht="68.25" customHeight="1" x14ac:dyDescent="0.3">
      <c r="A14" s="109">
        <f t="shared" si="1"/>
        <v>7</v>
      </c>
      <c r="B14" s="65"/>
      <c r="C14" s="66"/>
      <c r="D14" s="82" t="s">
        <v>39</v>
      </c>
      <c r="E14" s="82" t="s">
        <v>47</v>
      </c>
      <c r="F14" s="84">
        <f>IF($D14="","",AVERAGE(VLOOKUP($D14,Listas!$K$1:$S$6,9,0),(VLOOKUP($E14,Listas!$L$1:$S$6,8,0))))</f>
        <v>4.5</v>
      </c>
      <c r="G14" s="83" t="s">
        <v>53</v>
      </c>
      <c r="H14" s="83" t="s">
        <v>53</v>
      </c>
      <c r="I14" s="83" t="s">
        <v>49</v>
      </c>
      <c r="J14" s="83" t="s">
        <v>49</v>
      </c>
      <c r="K14" s="83" t="s">
        <v>67</v>
      </c>
      <c r="L14" s="83" t="s">
        <v>3</v>
      </c>
      <c r="M14" s="84">
        <f>IF($G14="","",(AVERAGE(VLOOKUP($G14,Listas!$M$1:$S$6,7,0),VLOOKUP($H14,Listas!$M$1:$S$6,7,0),VLOOKUP($I14,Listas!$M$1:$S$6,7,0),VLOOKUP($J14,Listas!$M$1:$S$6,7,0),VLOOKUP($K14,Listas!$R$1:$S$6,2,0),VLOOKUP($L14,Listas!$Q$1:$S$6,3,0))))</f>
        <v>2.5</v>
      </c>
      <c r="N14" s="84">
        <f t="shared" si="0"/>
        <v>11.25</v>
      </c>
      <c r="O14" s="85"/>
      <c r="P14" s="83"/>
      <c r="Q14" s="83" t="s">
        <v>140</v>
      </c>
    </row>
    <row r="15" spans="1:17" ht="84.75" customHeight="1" x14ac:dyDescent="0.3">
      <c r="A15" s="109">
        <f t="shared" si="1"/>
        <v>8</v>
      </c>
      <c r="B15" s="65"/>
      <c r="C15" s="66"/>
      <c r="D15" s="82" t="s">
        <v>40</v>
      </c>
      <c r="E15" s="82" t="s">
        <v>47</v>
      </c>
      <c r="F15" s="84">
        <f>IF($D15="","",AVERAGE(VLOOKUP($D15,Listas!$K$1:$S$6,9,0),(VLOOKUP($E15,Listas!$L$1:$S$6,8,0))))</f>
        <v>4</v>
      </c>
      <c r="G15" s="83" t="s">
        <v>50</v>
      </c>
      <c r="H15" s="83" t="s">
        <v>52</v>
      </c>
      <c r="I15" s="83" t="s">
        <v>50</v>
      </c>
      <c r="J15" s="83" t="s">
        <v>53</v>
      </c>
      <c r="K15" s="83" t="s">
        <v>67</v>
      </c>
      <c r="L15" s="83" t="s">
        <v>3</v>
      </c>
      <c r="M15" s="84">
        <f>IF($G15="","",(AVERAGE(VLOOKUP($G15,Listas!$M$1:$S$6,7,0),VLOOKUP($H15,Listas!$M$1:$S$6,7,0),VLOOKUP($I15,Listas!$M$1:$S$6,7,0),VLOOKUP($J15,Listas!$M$1:$S$6,7,0),VLOOKUP($K15,Listas!$R$1:$S$6,2,0),VLOOKUP($L15,Listas!$Q$1:$S$6,3,0))))</f>
        <v>2.6666666666666665</v>
      </c>
      <c r="N15" s="84">
        <f t="shared" si="0"/>
        <v>10.666666666666666</v>
      </c>
      <c r="O15" s="85"/>
      <c r="P15" s="83"/>
      <c r="Q15" s="83" t="s">
        <v>140</v>
      </c>
    </row>
  </sheetData>
  <sheetProtection formatCells="0" formatColumns="0" formatRows="0" insertRows="0" deleteRows="0" selectLockedCells="1" sort="0" autoFilter="0"/>
  <mergeCells count="14">
    <mergeCell ref="F6:F7"/>
    <mergeCell ref="Q6:Q7"/>
    <mergeCell ref="G6:L6"/>
    <mergeCell ref="M6:M7"/>
    <mergeCell ref="N6:N7"/>
    <mergeCell ref="O6:O7"/>
    <mergeCell ref="P6:P7"/>
    <mergeCell ref="A6:A7"/>
    <mergeCell ref="B6:B7"/>
    <mergeCell ref="C6:C7"/>
    <mergeCell ref="D6:E6"/>
    <mergeCell ref="B2:B4"/>
    <mergeCell ref="C3:D4"/>
    <mergeCell ref="C2:D2"/>
  </mergeCells>
  <conditionalFormatting sqref="N8:N15">
    <cfRule type="cellIs" priority="4" stopIfTrue="1" operator="equal">
      <formula>""</formula>
    </cfRule>
  </conditionalFormatting>
  <dataValidations count="9">
    <dataValidation type="list" allowBlank="1" showInputMessage="1" showErrorMessage="1" sqref="B8:B15" xr:uid="{00000000-0002-0000-0300-000000000000}">
      <formula1>Process</formula1>
    </dataValidation>
    <dataValidation type="list" allowBlank="1" showInputMessage="1" showErrorMessage="1" sqref="P8:P15" xr:uid="{00000000-0002-0000-0300-000001000000}">
      <formula1>Success</formula1>
    </dataValidation>
    <dataValidation allowBlank="1" showErrorMessage="1" errorTitle="Error" error="Please select an option from the drop down list." sqref="M8:M15 F8:F15" xr:uid="{00000000-0002-0000-0300-000002000000}"/>
    <dataValidation type="list" allowBlank="1" showErrorMessage="1" errorTitle="Error" error="Please select an option from the drop down list." sqref="G8:J15" xr:uid="{00000000-0002-0000-0300-000003000000}">
      <formula1>Potential</formula1>
    </dataValidation>
    <dataValidation type="list" allowBlank="1" showErrorMessage="1" errorTitle="Error" error="Please select an option from the drop down list." sqref="E8:E15" xr:uid="{00000000-0002-0000-0300-000004000000}">
      <formula1>Occurrences</formula1>
    </dataValidation>
    <dataValidation type="list" allowBlank="1" showErrorMessage="1" errorTitle="Error" error="Please select an option from the drop down list." sqref="D8:D15" xr:uid="{00000000-0002-0000-0300-000005000000}">
      <formula1>Likelihood</formula1>
    </dataValidation>
    <dataValidation type="list" allowBlank="1" showErrorMessage="1" errorTitle="Error" error="Please select an option from the drop down list." sqref="K8:K15" xr:uid="{00000000-0002-0000-0300-000006000000}">
      <formula1>opprep</formula1>
    </dataValidation>
    <dataValidation type="list" allowBlank="1" showErrorMessage="1" errorTitle="Error" error="Please select an option from the drop down list." sqref="L8:L15" xr:uid="{00000000-0002-0000-0300-000007000000}">
      <formula1>cost</formula1>
    </dataValidation>
    <dataValidation type="list" allowBlank="1" showInputMessage="1" showErrorMessage="1" sqref="Q8:Q15" xr:uid="{00000000-0002-0000-0300-000008000000}">
      <formula1>"ABIERTA,CERRADA"</formula1>
    </dataValidation>
  </dataValidations>
  <pageMargins left="0.51181102362204722" right="0.11811023622047245" top="0.55118110236220474" bottom="0.35433070866141736" header="0.31496062992125984" footer="0.31496062992125984"/>
  <pageSetup scale="32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" id="{7F5A60BB-BA87-49CC-BA5E-C73C572CE711}">
            <xm:f>$N8&lt;Listas!$A$2</xm:f>
            <x14:dxf>
              <fill>
                <patternFill>
                  <bgColor theme="0" tint="-0.14996795556505021"/>
                </patternFill>
              </fill>
            </x14:dxf>
          </x14:cfRule>
          <xm:sqref>P8:Q8 O9:Q15</xm:sqref>
        </x14:conditionalFormatting>
        <x14:conditionalFormatting xmlns:xm="http://schemas.microsoft.com/office/excel/2006/main">
          <x14:cfRule type="cellIs" priority="15" stopIfTrue="1" operator="greaterThanOrEqual" id="{804B5E51-90D4-461A-955E-4562E3E7A786}">
            <xm:f>Listas!$A$2</xm:f>
            <x14:dxf>
              <font>
                <color auto="1"/>
              </font>
              <fill>
                <patternFill>
                  <bgColor rgb="FF92D050"/>
                </patternFill>
              </fill>
            </x14:dxf>
          </x14:cfRule>
          <xm:sqref>N8:N15</xm:sqref>
        </x14:conditionalFormatting>
        <x14:conditionalFormatting xmlns:xm="http://schemas.microsoft.com/office/excel/2006/main">
          <x14:cfRule type="expression" priority="1" id="{E0F3B479-8162-4FDA-AB0A-BA0461E1B9C2}">
            <xm:f>$N8&lt;'C:\Users\JCONTRERAS\AppData\Local\Microsoft\Windows\Temporary Internet Files\Content.Outlook\XJIR62AS\[Matriz Determinar Contexto C. BioBio.xlsx]Listas - AMFE'!#REF!</xm:f>
            <x14:dxf>
              <fill>
                <patternFill>
                  <bgColor theme="0" tint="-0.14996795556505021"/>
                </patternFill>
              </fill>
            </x14:dxf>
          </x14:cfRule>
          <xm:sqref>O8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52"/>
  <sheetViews>
    <sheetView showGridLines="0" zoomScaleNormal="100" workbookViewId="0">
      <selection activeCell="F12" sqref="F12"/>
    </sheetView>
  </sheetViews>
  <sheetFormatPr baseColWidth="10" defaultColWidth="9.140625" defaultRowHeight="15" x14ac:dyDescent="0.25"/>
  <cols>
    <col min="1" max="1" width="30.28515625" style="1" customWidth="1"/>
    <col min="2" max="2" width="1.7109375" style="1" customWidth="1"/>
    <col min="3" max="3" width="32.42578125" style="1" bestFit="1" customWidth="1"/>
    <col min="4" max="4" width="1.7109375" style="1" customWidth="1"/>
    <col min="5" max="5" width="9.140625" style="6"/>
    <col min="6" max="6" width="13.5703125" style="6" customWidth="1"/>
    <col min="7" max="7" width="36.42578125" style="6" customWidth="1"/>
    <col min="8" max="8" width="14.85546875" style="6" customWidth="1"/>
    <col min="9" max="9" width="58" style="27" bestFit="1" customWidth="1"/>
    <col min="10" max="10" width="1.7109375" style="1" customWidth="1"/>
    <col min="11" max="11" width="27.28515625" style="1" bestFit="1" customWidth="1"/>
    <col min="12" max="12" width="30.85546875" style="1" bestFit="1" customWidth="1"/>
    <col min="13" max="13" width="12.7109375" style="1" customWidth="1"/>
    <col min="14" max="14" width="15.28515625" style="1" bestFit="1" customWidth="1"/>
    <col min="15" max="15" width="22.85546875" style="1" customWidth="1"/>
    <col min="16" max="16" width="19.5703125" style="1" customWidth="1"/>
    <col min="17" max="17" width="21" style="1" customWidth="1"/>
    <col min="18" max="18" width="16.28515625" style="1" bestFit="1" customWidth="1"/>
    <col min="19" max="19" width="5.7109375" style="1" bestFit="1" customWidth="1"/>
    <col min="20" max="20" width="28.85546875" style="1" customWidth="1"/>
    <col min="21" max="21" width="1.7109375" style="1" customWidth="1"/>
    <col min="22" max="22" width="91.140625" style="1" customWidth="1"/>
    <col min="23" max="16384" width="9.140625" style="1"/>
  </cols>
  <sheetData>
    <row r="1" spans="1:22" ht="18.75" x14ac:dyDescent="0.25">
      <c r="A1" s="3" t="s">
        <v>81</v>
      </c>
      <c r="C1" s="3" t="s">
        <v>79</v>
      </c>
      <c r="E1" s="32" t="s">
        <v>12</v>
      </c>
      <c r="F1" s="18" t="s">
        <v>20</v>
      </c>
      <c r="G1" s="18" t="s">
        <v>36</v>
      </c>
      <c r="H1" s="18" t="s">
        <v>18</v>
      </c>
      <c r="I1" s="24" t="s">
        <v>30</v>
      </c>
      <c r="K1" s="5" t="s">
        <v>26</v>
      </c>
      <c r="L1" s="5" t="s">
        <v>42</v>
      </c>
      <c r="M1" s="5" t="s">
        <v>48</v>
      </c>
      <c r="N1" s="5" t="s">
        <v>55</v>
      </c>
      <c r="O1" s="5" t="s">
        <v>63</v>
      </c>
      <c r="P1" s="5" t="s">
        <v>69</v>
      </c>
      <c r="Q1" s="5" t="s">
        <v>78</v>
      </c>
      <c r="R1" s="5" t="s">
        <v>70</v>
      </c>
      <c r="S1" s="5" t="s">
        <v>71</v>
      </c>
      <c r="T1" s="5" t="s">
        <v>77</v>
      </c>
      <c r="V1" s="9"/>
    </row>
    <row r="2" spans="1:22" ht="18.75" x14ac:dyDescent="0.25">
      <c r="A2" s="4">
        <v>8</v>
      </c>
      <c r="C2" s="4">
        <v>8</v>
      </c>
      <c r="E2" s="33" t="s">
        <v>10</v>
      </c>
      <c r="F2" s="15" t="s">
        <v>32</v>
      </c>
      <c r="G2" s="15"/>
      <c r="H2" s="15" t="s">
        <v>28</v>
      </c>
      <c r="I2" s="54" t="s">
        <v>31</v>
      </c>
      <c r="J2" s="12"/>
      <c r="K2" s="15" t="s">
        <v>37</v>
      </c>
      <c r="L2" s="15" t="s">
        <v>43</v>
      </c>
      <c r="M2" s="15" t="s">
        <v>49</v>
      </c>
      <c r="N2" s="15" t="s">
        <v>49</v>
      </c>
      <c r="O2" s="15" t="s">
        <v>5</v>
      </c>
      <c r="P2" s="15" t="s">
        <v>49</v>
      </c>
      <c r="Q2" s="15" t="s">
        <v>3</v>
      </c>
      <c r="R2" s="15" t="s">
        <v>64</v>
      </c>
      <c r="S2" s="14">
        <v>1</v>
      </c>
      <c r="T2" s="15" t="s">
        <v>72</v>
      </c>
    </row>
    <row r="3" spans="1:22" x14ac:dyDescent="0.25">
      <c r="C3" s="19" t="s">
        <v>80</v>
      </c>
      <c r="E3" s="33" t="s">
        <v>11</v>
      </c>
      <c r="F3" s="15" t="s">
        <v>33</v>
      </c>
      <c r="G3" s="15"/>
      <c r="H3" s="15" t="s">
        <v>24</v>
      </c>
      <c r="I3" s="54" t="s">
        <v>128</v>
      </c>
      <c r="J3" s="12"/>
      <c r="K3" s="15" t="s">
        <v>38</v>
      </c>
      <c r="L3" s="15" t="s">
        <v>44</v>
      </c>
      <c r="M3" s="15" t="s">
        <v>50</v>
      </c>
      <c r="N3" s="15" t="s">
        <v>56</v>
      </c>
      <c r="O3" s="15" t="s">
        <v>7</v>
      </c>
      <c r="P3" s="15" t="s">
        <v>59</v>
      </c>
      <c r="Q3" s="15" t="s">
        <v>6</v>
      </c>
      <c r="R3" s="15" t="s">
        <v>65</v>
      </c>
      <c r="S3" s="14">
        <v>2</v>
      </c>
      <c r="T3" s="15" t="s">
        <v>73</v>
      </c>
    </row>
    <row r="4" spans="1:22" ht="18.75" x14ac:dyDescent="0.25">
      <c r="C4" s="4">
        <v>5</v>
      </c>
      <c r="E4" s="15"/>
      <c r="F4" s="15" t="s">
        <v>34</v>
      </c>
      <c r="G4" s="15"/>
      <c r="H4" s="15" t="s">
        <v>1</v>
      </c>
      <c r="I4" s="54" t="s">
        <v>129</v>
      </c>
      <c r="J4" s="12"/>
      <c r="K4" s="15" t="s">
        <v>40</v>
      </c>
      <c r="L4" s="15" t="s">
        <v>45</v>
      </c>
      <c r="M4" s="15" t="s">
        <v>52</v>
      </c>
      <c r="N4" s="15" t="s">
        <v>57</v>
      </c>
      <c r="O4" s="15" t="s">
        <v>4</v>
      </c>
      <c r="P4" s="15" t="s">
        <v>51</v>
      </c>
      <c r="Q4" s="15" t="s">
        <v>4</v>
      </c>
      <c r="R4" s="15" t="s">
        <v>66</v>
      </c>
      <c r="S4" s="14">
        <v>3</v>
      </c>
      <c r="T4" s="15" t="s">
        <v>74</v>
      </c>
    </row>
    <row r="5" spans="1:22" x14ac:dyDescent="0.25">
      <c r="E5" s="15"/>
      <c r="F5" s="15" t="s">
        <v>35</v>
      </c>
      <c r="G5" s="15"/>
      <c r="H5" s="15" t="s">
        <v>29</v>
      </c>
      <c r="I5" s="54" t="s">
        <v>130</v>
      </c>
      <c r="J5" s="12"/>
      <c r="K5" s="15" t="s">
        <v>39</v>
      </c>
      <c r="L5" s="15" t="s">
        <v>46</v>
      </c>
      <c r="M5" s="15" t="s">
        <v>53</v>
      </c>
      <c r="N5" s="15" t="s">
        <v>33</v>
      </c>
      <c r="O5" s="15" t="s">
        <v>6</v>
      </c>
      <c r="P5" s="15" t="s">
        <v>60</v>
      </c>
      <c r="Q5" s="15" t="s">
        <v>7</v>
      </c>
      <c r="R5" s="15" t="s">
        <v>67</v>
      </c>
      <c r="S5" s="14">
        <v>4</v>
      </c>
      <c r="T5" s="15" t="s">
        <v>75</v>
      </c>
    </row>
    <row r="6" spans="1:22" x14ac:dyDescent="0.25">
      <c r="E6" s="15"/>
      <c r="F6" s="15"/>
      <c r="G6" s="15"/>
      <c r="H6" s="15"/>
      <c r="I6" s="54" t="s">
        <v>131</v>
      </c>
      <c r="J6" s="12"/>
      <c r="K6" s="15" t="s">
        <v>41</v>
      </c>
      <c r="L6" s="15" t="s">
        <v>47</v>
      </c>
      <c r="M6" s="15" t="s">
        <v>54</v>
      </c>
      <c r="N6" s="15" t="s">
        <v>58</v>
      </c>
      <c r="O6" s="15" t="s">
        <v>3</v>
      </c>
      <c r="P6" s="15" t="s">
        <v>61</v>
      </c>
      <c r="Q6" s="15" t="s">
        <v>62</v>
      </c>
      <c r="R6" s="15" t="s">
        <v>68</v>
      </c>
      <c r="S6" s="14">
        <v>5</v>
      </c>
      <c r="T6" s="15" t="s">
        <v>76</v>
      </c>
    </row>
    <row r="7" spans="1:22" x14ac:dyDescent="0.25">
      <c r="E7" s="15"/>
      <c r="F7" s="15"/>
      <c r="G7" s="15"/>
      <c r="H7" s="15"/>
      <c r="I7" s="54" t="s">
        <v>132</v>
      </c>
      <c r="J7" s="12"/>
      <c r="K7" s="12"/>
      <c r="L7" s="11"/>
      <c r="M7" s="12"/>
      <c r="N7" s="12"/>
      <c r="O7" s="12"/>
      <c r="P7" s="12"/>
      <c r="Q7" s="12"/>
      <c r="R7" s="12"/>
      <c r="S7" s="12"/>
      <c r="T7" s="12"/>
    </row>
    <row r="8" spans="1:22" x14ac:dyDescent="0.25">
      <c r="E8" s="15"/>
      <c r="F8" s="15"/>
      <c r="G8" s="15"/>
      <c r="H8" s="15"/>
      <c r="I8" s="54" t="s">
        <v>133</v>
      </c>
      <c r="J8" s="12"/>
      <c r="K8" s="12"/>
      <c r="L8" s="11"/>
      <c r="M8" s="12"/>
      <c r="N8" s="12"/>
      <c r="O8" s="12"/>
      <c r="P8" s="12"/>
      <c r="Q8" s="12"/>
      <c r="R8" s="12"/>
      <c r="S8" s="12"/>
      <c r="T8" s="12"/>
    </row>
    <row r="9" spans="1:22" x14ac:dyDescent="0.25">
      <c r="A9" s="1" t="s">
        <v>96</v>
      </c>
      <c r="E9" s="15"/>
      <c r="F9" s="15"/>
      <c r="G9" s="15"/>
      <c r="H9" s="15"/>
      <c r="I9" s="54" t="s">
        <v>134</v>
      </c>
      <c r="J9" s="12"/>
      <c r="K9" s="12"/>
      <c r="L9" s="11"/>
      <c r="M9" s="12"/>
      <c r="N9" s="12"/>
      <c r="O9" s="12"/>
      <c r="P9" s="12"/>
      <c r="Q9" s="12"/>
      <c r="R9" s="12"/>
      <c r="S9" s="12"/>
      <c r="T9" s="12"/>
    </row>
    <row r="10" spans="1:22" x14ac:dyDescent="0.25">
      <c r="A10" s="29" t="s">
        <v>98</v>
      </c>
      <c r="B10" s="30"/>
      <c r="C10" s="31">
        <f>COUNTIF('Opor registro'!Q8:Q15,"ABIERTA")</f>
        <v>8</v>
      </c>
      <c r="E10" s="15"/>
      <c r="F10" s="15"/>
      <c r="G10" s="15"/>
      <c r="H10" s="15"/>
      <c r="I10" s="54" t="s">
        <v>146</v>
      </c>
      <c r="J10" s="12"/>
      <c r="K10" s="12"/>
      <c r="L10" s="11"/>
      <c r="M10" s="12"/>
      <c r="N10" s="12"/>
      <c r="O10" s="12"/>
      <c r="P10" s="12"/>
      <c r="Q10" s="12"/>
      <c r="R10" s="12"/>
      <c r="S10" s="12"/>
      <c r="T10" s="12"/>
    </row>
    <row r="11" spans="1:22" x14ac:dyDescent="0.25">
      <c r="A11" s="29" t="s">
        <v>99</v>
      </c>
      <c r="B11" s="30"/>
      <c r="C11" s="31">
        <f>COUNTIF('Opor registro'!Q8:Q15,"CERRADA")</f>
        <v>0</v>
      </c>
      <c r="E11" s="15"/>
      <c r="F11" s="15"/>
      <c r="G11" s="15"/>
      <c r="H11" s="15"/>
      <c r="I11" s="54" t="s">
        <v>135</v>
      </c>
      <c r="J11" s="12"/>
      <c r="K11" s="12"/>
      <c r="L11" s="11"/>
      <c r="M11" s="12"/>
      <c r="N11" s="12"/>
      <c r="O11" s="12"/>
      <c r="P11" s="12"/>
      <c r="Q11" s="12"/>
      <c r="R11" s="12"/>
      <c r="S11" s="12"/>
      <c r="T11" s="12"/>
    </row>
    <row r="12" spans="1:22" x14ac:dyDescent="0.25">
      <c r="A12" s="29" t="s">
        <v>100</v>
      </c>
      <c r="B12" s="30"/>
      <c r="C12" s="31">
        <f>COUNTA('Opor registro'!C8:C15)</f>
        <v>0</v>
      </c>
      <c r="E12" s="15"/>
      <c r="F12" s="15"/>
      <c r="G12" s="15"/>
      <c r="H12" s="15"/>
      <c r="I12" s="54" t="s">
        <v>136</v>
      </c>
      <c r="J12" s="12"/>
      <c r="K12" s="12"/>
      <c r="L12" s="11"/>
      <c r="M12" s="12"/>
      <c r="N12" s="12"/>
      <c r="O12" s="12"/>
      <c r="P12" s="12"/>
      <c r="Q12" s="12"/>
      <c r="R12" s="12"/>
      <c r="S12" s="12"/>
      <c r="T12" s="12"/>
    </row>
    <row r="13" spans="1:22" x14ac:dyDescent="0.25">
      <c r="A13" s="29" t="str">
        <f>T2</f>
        <v>Oportunidad fallida</v>
      </c>
      <c r="B13" s="30"/>
      <c r="C13" s="31">
        <f>COUNTIF('Opor registro'!$P$8:$P$15,Listas!A13)</f>
        <v>0</v>
      </c>
      <c r="E13" s="11"/>
      <c r="F13" s="11"/>
      <c r="G13" s="11"/>
      <c r="H13" s="11"/>
      <c r="I13" s="55" t="s">
        <v>137</v>
      </c>
      <c r="J13" s="11"/>
      <c r="K13" s="11"/>
      <c r="L13" s="11"/>
      <c r="M13" s="11"/>
      <c r="N13" s="12"/>
      <c r="O13" s="12"/>
      <c r="P13" s="12"/>
      <c r="Q13" s="12"/>
      <c r="R13" s="12"/>
      <c r="S13" s="12"/>
      <c r="T13" s="12"/>
    </row>
    <row r="14" spans="1:22" x14ac:dyDescent="0.25">
      <c r="A14" s="29" t="str">
        <f>T3</f>
        <v>Oportunidad abandonada</v>
      </c>
      <c r="B14" s="30"/>
      <c r="C14" s="31">
        <f>COUNTIF('Opor registro'!$P$8:$P$15,Listas!A14)</f>
        <v>0</v>
      </c>
      <c r="E14" s="13"/>
      <c r="F14" s="13"/>
      <c r="G14" s="13"/>
      <c r="H14" s="13"/>
      <c r="I14" s="54" t="s">
        <v>138</v>
      </c>
      <c r="J14" s="13"/>
      <c r="K14" s="13"/>
      <c r="L14" s="13"/>
      <c r="M14" s="13"/>
      <c r="N14" s="12"/>
      <c r="O14" s="11"/>
      <c r="P14" s="12"/>
      <c r="Q14" s="12"/>
      <c r="R14" s="12"/>
      <c r="S14" s="12"/>
      <c r="T14" s="12"/>
    </row>
    <row r="15" spans="1:22" x14ac:dyDescent="0.25">
      <c r="A15" s="29" t="str">
        <f>T4</f>
        <v>Se trataron algunas expectativas</v>
      </c>
      <c r="B15" s="30"/>
      <c r="C15" s="31">
        <f>COUNTIF('Opor registro'!$P$8:$P$15,Listas!A15)</f>
        <v>0</v>
      </c>
      <c r="E15" s="7"/>
      <c r="F15" s="7"/>
      <c r="G15" s="7"/>
      <c r="H15" s="7"/>
      <c r="I15" s="54" t="s">
        <v>139</v>
      </c>
      <c r="J15" s="7"/>
      <c r="K15" s="7"/>
      <c r="L15" s="7"/>
      <c r="M15" s="7"/>
      <c r="O15" s="6"/>
      <c r="V15" s="9" t="s">
        <v>92</v>
      </c>
    </row>
    <row r="16" spans="1:22" ht="30" x14ac:dyDescent="0.25">
      <c r="A16" s="29" t="str">
        <f>T5</f>
        <v>Se trataron todas las expectativas</v>
      </c>
      <c r="B16" s="30"/>
      <c r="C16" s="31">
        <f>COUNTIF('Opor registro'!$P$8:$P$15,Listas!A16)</f>
        <v>0</v>
      </c>
      <c r="E16" s="7"/>
      <c r="F16" s="7"/>
      <c r="G16" s="7"/>
      <c r="H16" s="7"/>
      <c r="I16" s="26"/>
      <c r="J16" s="8"/>
      <c r="K16" s="8"/>
      <c r="L16" s="8"/>
      <c r="M16" s="8"/>
      <c r="V16" s="10" t="s">
        <v>93</v>
      </c>
    </row>
    <row r="17" spans="1:22" x14ac:dyDescent="0.25">
      <c r="A17" s="29" t="str">
        <f>T6</f>
        <v>Se excedieron las expectativas</v>
      </c>
      <c r="B17" s="30"/>
      <c r="C17" s="31">
        <f>COUNTIF('Opor registro'!$P$8:$P$15,Listas!A17)</f>
        <v>0</v>
      </c>
      <c r="E17" s="7"/>
      <c r="F17" s="7"/>
      <c r="G17" s="7"/>
      <c r="H17" s="7"/>
      <c r="I17" s="25"/>
      <c r="J17" s="8"/>
      <c r="K17" s="8"/>
      <c r="L17" s="8"/>
      <c r="M17" s="8"/>
      <c r="V17" s="9"/>
    </row>
    <row r="18" spans="1:22" x14ac:dyDescent="0.25">
      <c r="A18" s="30"/>
      <c r="B18" s="30"/>
      <c r="C18" s="30"/>
      <c r="E18" s="7"/>
      <c r="F18" s="7"/>
      <c r="G18" s="7"/>
      <c r="H18" s="7"/>
      <c r="I18" s="25"/>
      <c r="J18" s="8"/>
      <c r="K18" s="8"/>
      <c r="L18" s="8"/>
      <c r="M18" s="8"/>
      <c r="V18" s="9" t="str">
        <f>CONCATENATE(V15,C2,V17,V16,C4," y ",C2,")")</f>
        <v>(Requerido para los factores de riesgo &gt;=8, 
sugerido para factores de riesgo entre 5 y 8)</v>
      </c>
    </row>
    <row r="19" spans="1:22" x14ac:dyDescent="0.25">
      <c r="A19" s="30"/>
      <c r="B19" s="30"/>
      <c r="C19" s="30"/>
      <c r="E19" s="7"/>
      <c r="F19" s="7"/>
      <c r="G19" s="7"/>
      <c r="H19" s="7"/>
      <c r="I19" s="25"/>
      <c r="J19" s="8"/>
      <c r="K19" s="8"/>
      <c r="L19" s="8"/>
      <c r="M19" s="8"/>
      <c r="V19" s="9"/>
    </row>
    <row r="20" spans="1:22" x14ac:dyDescent="0.25">
      <c r="A20" s="30" t="s">
        <v>97</v>
      </c>
      <c r="B20" s="30"/>
      <c r="C20" s="30"/>
      <c r="E20" s="7"/>
      <c r="F20" s="7"/>
      <c r="G20" s="7"/>
      <c r="H20" s="7"/>
      <c r="I20" s="25"/>
      <c r="J20" s="8"/>
      <c r="K20" s="8"/>
      <c r="L20" s="8"/>
      <c r="M20" s="8"/>
      <c r="V20" s="9"/>
    </row>
    <row r="21" spans="1:22" ht="30" x14ac:dyDescent="0.25">
      <c r="A21" s="29" t="s">
        <v>101</v>
      </c>
      <c r="B21" s="30"/>
      <c r="C21" s="31">
        <f>COUNTA('Riesgos registro'!C8:C89)</f>
        <v>0</v>
      </c>
      <c r="E21" s="7"/>
      <c r="F21" s="7"/>
      <c r="G21" s="7"/>
      <c r="H21" s="7"/>
      <c r="I21" s="25"/>
      <c r="J21" s="8"/>
      <c r="K21" s="8"/>
      <c r="L21" s="8"/>
      <c r="M21" s="8"/>
      <c r="V21" s="10" t="s">
        <v>94</v>
      </c>
    </row>
    <row r="22" spans="1:22" ht="30" x14ac:dyDescent="0.25">
      <c r="A22" s="29" t="s">
        <v>102</v>
      </c>
      <c r="B22" s="30"/>
      <c r="C22" s="31">
        <f>COUNTIF('Riesgos registro'!N8:N89,"&gt;="&amp;Listas!C2)</f>
        <v>2</v>
      </c>
      <c r="V22" s="10" t="s">
        <v>95</v>
      </c>
    </row>
    <row r="23" spans="1:22" x14ac:dyDescent="0.25">
      <c r="A23" s="29" t="s">
        <v>103</v>
      </c>
      <c r="B23" s="30"/>
      <c r="C23" s="31">
        <f>C21-C22-C24</f>
        <v>-6</v>
      </c>
      <c r="V23" s="9"/>
    </row>
    <row r="24" spans="1:22" x14ac:dyDescent="0.25">
      <c r="A24" s="29" t="s">
        <v>104</v>
      </c>
      <c r="B24" s="30"/>
      <c r="C24" s="31">
        <f>COUNTIF('Riesgos registro'!N8:N89,"&lt;"&amp;Listas!C4)</f>
        <v>4</v>
      </c>
      <c r="V24" s="9" t="str">
        <f>CONCATENATE(V21,A2,V22)</f>
        <v>Plan de persecución de oportunidades 
(sugerida para factor de oportunidades &gt;=8) 
Puede referenciar a documentos de planificación externa</v>
      </c>
    </row>
    <row r="25" spans="1:22" x14ac:dyDescent="0.25">
      <c r="A25" s="30"/>
      <c r="B25" s="30"/>
      <c r="C25" s="30"/>
      <c r="V25" s="9"/>
    </row>
    <row r="26" spans="1:22" x14ac:dyDescent="0.25">
      <c r="A26" s="30"/>
      <c r="B26" s="30"/>
      <c r="C26" s="30"/>
    </row>
    <row r="27" spans="1:22" x14ac:dyDescent="0.25">
      <c r="A27" s="30"/>
      <c r="B27" s="30"/>
      <c r="C27" s="30"/>
    </row>
    <row r="28" spans="1:22" x14ac:dyDescent="0.25">
      <c r="A28" s="30"/>
      <c r="B28" s="30"/>
      <c r="C28" s="30"/>
    </row>
    <row r="29" spans="1:22" x14ac:dyDescent="0.25">
      <c r="A29" s="30"/>
      <c r="B29" s="30"/>
      <c r="C29" s="30"/>
    </row>
    <row r="30" spans="1:22" x14ac:dyDescent="0.25">
      <c r="A30" s="30"/>
      <c r="B30" s="30"/>
      <c r="C30" s="30"/>
    </row>
    <row r="31" spans="1:22" x14ac:dyDescent="0.25">
      <c r="A31" s="30"/>
      <c r="B31" s="30"/>
      <c r="C31" s="30"/>
    </row>
    <row r="32" spans="1:22" x14ac:dyDescent="0.25">
      <c r="A32" s="30"/>
      <c r="B32" s="30"/>
      <c r="C32" s="30"/>
    </row>
    <row r="33" spans="1:1" x14ac:dyDescent="0.25">
      <c r="A33" s="20"/>
    </row>
    <row r="34" spans="1:1" x14ac:dyDescent="0.25">
      <c r="A34" s="20"/>
    </row>
    <row r="51" spans="1:1" x14ac:dyDescent="0.25">
      <c r="A51" s="20"/>
    </row>
    <row r="52" spans="1:1" x14ac:dyDescent="0.25">
      <c r="A52" s="20"/>
    </row>
  </sheetData>
  <sheetProtection selectLockedCells="1"/>
  <conditionalFormatting sqref="Q1:T1 Q2:S6 O14:O15 E25:I1048576 E17:H24 E1:I1 E16:I16 J13:M15 E2:H15">
    <cfRule type="cellIs" dxfId="8" priority="12" operator="notEqual">
      <formula>""</formula>
    </cfRule>
  </conditionalFormatting>
  <conditionalFormatting sqref="K1:P1">
    <cfRule type="cellIs" dxfId="7" priority="11" operator="notEqual">
      <formula>""</formula>
    </cfRule>
  </conditionalFormatting>
  <conditionalFormatting sqref="K2:K6">
    <cfRule type="cellIs" dxfId="6" priority="10" operator="notEqual">
      <formula>""</formula>
    </cfRule>
  </conditionalFormatting>
  <conditionalFormatting sqref="L2:L7">
    <cfRule type="cellIs" dxfId="5" priority="9" operator="notEqual">
      <formula>""</formula>
    </cfRule>
  </conditionalFormatting>
  <conditionalFormatting sqref="M2:N6">
    <cfRule type="cellIs" dxfId="4" priority="8" operator="notEqual">
      <formula>""</formula>
    </cfRule>
  </conditionalFormatting>
  <conditionalFormatting sqref="O2:P6">
    <cfRule type="cellIs" dxfId="3" priority="7" operator="notEqual">
      <formula>""</formula>
    </cfRule>
  </conditionalFormatting>
  <conditionalFormatting sqref="L8:L12">
    <cfRule type="cellIs" dxfId="2" priority="5" operator="notEqual">
      <formula>""</formula>
    </cfRule>
  </conditionalFormatting>
  <conditionalFormatting sqref="T2:T6">
    <cfRule type="cellIs" dxfId="1" priority="2" operator="notEqual">
      <formula>""</formula>
    </cfRule>
  </conditionalFormatting>
  <conditionalFormatting sqref="I2:I15">
    <cfRule type="cellIs" dxfId="0" priority="1" operator="notEqual">
      <formula>""</formula>
    </cfRule>
  </conditionalFormatting>
  <pageMargins left="0.7" right="0.7" top="0.75" bottom="0.75" header="0.3" footer="0.3"/>
  <pageSetup orientation="portrait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4" workbookViewId="0">
      <selection activeCell="E9" sqref="E9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11</vt:i4>
      </vt:variant>
    </vt:vector>
  </HeadingPairs>
  <TitlesOfParts>
    <vt:vector size="17" baseType="lpstr">
      <vt:lpstr>Partes</vt:lpstr>
      <vt:lpstr>Cuestiones</vt:lpstr>
      <vt:lpstr>Riesgos registro</vt:lpstr>
      <vt:lpstr>Opor registro</vt:lpstr>
      <vt:lpstr>Listas</vt:lpstr>
      <vt:lpstr>Hoja1</vt:lpstr>
      <vt:lpstr>Cuestiones!Área_de_impresión</vt:lpstr>
      <vt:lpstr>'Riesgos registro'!Área_de_impresión</vt:lpstr>
      <vt:lpstr>correction</vt:lpstr>
      <vt:lpstr>cost</vt:lpstr>
      <vt:lpstr>Likelihood</vt:lpstr>
      <vt:lpstr>Occurrences</vt:lpstr>
      <vt:lpstr>opprep</vt:lpstr>
      <vt:lpstr>Potential</vt:lpstr>
      <vt:lpstr>riskrep</vt:lpstr>
      <vt:lpstr>Success</vt:lpstr>
      <vt:lpstr>Violation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de registro contexto de la organización</dc:title>
  <dc:creator>Daniel jiménez;www.pymesycalidad20.com</dc:creator>
  <cp:lastModifiedBy>Carmen Gloria</cp:lastModifiedBy>
  <cp:lastPrinted>2021-02-16T15:44:53Z</cp:lastPrinted>
  <dcterms:created xsi:type="dcterms:W3CDTF">2015-08-31T12:23:57Z</dcterms:created>
  <dcterms:modified xsi:type="dcterms:W3CDTF">2024-09-29T00:05:23Z</dcterms:modified>
  <cp:category>ISO 9001:2015;Procedimientos</cp:category>
</cp:coreProperties>
</file>